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ija\Desktop\"/>
    </mc:Choice>
  </mc:AlternateContent>
  <xr:revisionPtr revIDLastSave="0" documentId="13_ncr:1_{E103F322-2E91-464A-BAC0-E403229E2DDA}" xr6:coauthVersionLast="45" xr6:coauthVersionMax="45" xr10:uidLastSave="{00000000-0000-0000-0000-000000000000}"/>
  <bookViews>
    <workbookView xWindow="-108" yWindow="-108" windowWidth="23256" windowHeight="12576" tabRatio="778" activeTab="7" xr2:uid="{00000000-000D-0000-FFFF-FFFF00000000}"/>
  </bookViews>
  <sheets>
    <sheet name="Prezidijs 2019" sheetId="30" r:id="rId1"/>
    <sheet name="Enduro 2019" sheetId="38" r:id="rId2"/>
    <sheet name="Motokross 2019" sheetId="39" r:id="rId3"/>
    <sheet name="Treks 2019" sheetId="40" r:id="rId4"/>
    <sheet name="Triāla 2019" sheetId="41" r:id="rId5"/>
    <sheet name="Tūrisms 2019" sheetId="42" r:id="rId6"/>
    <sheet name="Skijorings 2019" sheetId="43" r:id="rId7"/>
    <sheet name="Supermoto 2019" sheetId="44" r:id="rId8"/>
    <sheet name="2.2.2._Sakari" sheetId="35" state="hidden" r:id="rId9"/>
    <sheet name="2.2.8._Kanceleja_Kurjers" sheetId="36" state="hidden" r:id="rId10"/>
    <sheet name="2.2.9._reprezentācija" sheetId="37" state="hidden" r:id="rId11"/>
  </sheets>
  <definedNames>
    <definedName name="_xlnm.Print_Area" localSheetId="0">'Prezidijs 2019'!$A$1:$A$58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4" l="1"/>
  <c r="C4" i="44"/>
  <c r="C5" i="44" s="1"/>
  <c r="C23" i="43"/>
  <c r="C22" i="43" s="1"/>
  <c r="C20" i="43"/>
  <c r="C18" i="43"/>
  <c r="C17" i="43"/>
  <c r="C16" i="43"/>
  <c r="C15" i="43" s="1"/>
  <c r="C13" i="43" s="1"/>
  <c r="C4" i="43"/>
  <c r="C6" i="44" l="1"/>
  <c r="C18" i="44" s="1"/>
  <c r="C5" i="43"/>
  <c r="C6" i="43" s="1"/>
  <c r="C28" i="43" s="1"/>
  <c r="C18" i="42" l="1"/>
  <c r="C14" i="42"/>
  <c r="C12" i="42" s="1"/>
  <c r="C4" i="42"/>
  <c r="C5" i="42" l="1"/>
  <c r="C6" i="42" s="1"/>
  <c r="C22" i="42" s="1"/>
  <c r="C36" i="41" l="1"/>
  <c r="C32" i="41"/>
  <c r="C12" i="41" s="1"/>
  <c r="C14" i="41"/>
  <c r="C4" i="41"/>
  <c r="C6" i="41" l="1"/>
  <c r="C41" i="41" s="1"/>
  <c r="C5" i="41"/>
  <c r="C24" i="40" l="1"/>
  <c r="C23" i="40" s="1"/>
  <c r="C17" i="40" s="1"/>
  <c r="C13" i="40" s="1"/>
  <c r="C4" i="40"/>
  <c r="C5" i="40" l="1"/>
  <c r="C6" i="40" s="1"/>
  <c r="C29" i="40" s="1"/>
  <c r="C36" i="39" l="1"/>
  <c r="C31" i="39"/>
  <c r="C30" i="39"/>
  <c r="C28" i="39"/>
  <c r="C23" i="39"/>
  <c r="C22" i="39"/>
  <c r="C18" i="39" s="1"/>
  <c r="C21" i="39"/>
  <c r="C16" i="39"/>
  <c r="C15" i="39" s="1"/>
  <c r="C13" i="39" s="1"/>
  <c r="C3" i="39"/>
  <c r="C5" i="39" l="1"/>
  <c r="C41" i="39" s="1"/>
  <c r="C43" i="39" s="1"/>
  <c r="C4" i="39"/>
  <c r="C47" i="38" l="1"/>
  <c r="C43" i="38"/>
  <c r="C42" i="38" s="1"/>
  <c r="C16" i="38" s="1"/>
  <c r="C36" i="38"/>
  <c r="C19" i="38"/>
  <c r="C18" i="38"/>
  <c r="C4" i="38"/>
  <c r="C5" i="38" s="1"/>
  <c r="C6" i="38" l="1"/>
  <c r="C51" i="38" s="1"/>
  <c r="C53" i="38" s="1"/>
  <c r="B26" i="30" l="1"/>
  <c r="B8" i="30" l="1"/>
  <c r="B33" i="30"/>
  <c r="B41" i="30"/>
  <c r="B49" i="30"/>
  <c r="B32" i="30"/>
  <c r="B13" i="30" l="1"/>
  <c r="B10" i="30" s="1"/>
  <c r="B5" i="30"/>
  <c r="B31" i="30"/>
  <c r="B51" i="30"/>
  <c r="B25" i="30" l="1"/>
  <c r="B22" i="30"/>
  <c r="B15" i="30" s="1"/>
  <c r="B4" i="30" s="1"/>
  <c r="B58" i="30" l="1"/>
  <c r="D32" i="37"/>
  <c r="E32" i="36"/>
  <c r="E42" i="35"/>
</calcChain>
</file>

<file path=xl/sharedStrings.xml><?xml version="1.0" encoding="utf-8"?>
<sst xmlns="http://schemas.openxmlformats.org/spreadsheetml/2006/main" count="405" uniqueCount="232">
  <si>
    <t>Citi ieņēmumi</t>
  </si>
  <si>
    <t>Tiesnešu licences</t>
  </si>
  <si>
    <t>Biedru maksas:</t>
  </si>
  <si>
    <t>Jauno biedru iestāšanās maksa</t>
  </si>
  <si>
    <t>Ikgadējā biedru maksa</t>
  </si>
  <si>
    <t>Ziedojumi</t>
  </si>
  <si>
    <t>Reklāmas līgumi (www.lamsf.lv un www.licences.lv)</t>
  </si>
  <si>
    <t>Ienākumi no citām organizācijām:</t>
  </si>
  <si>
    <t>LSFP dotācija (kriteriji)</t>
  </si>
  <si>
    <t>LSFP dotācija (ziedojumi)</t>
  </si>
  <si>
    <t>FIM licences, reģistrācijas maksas ieņēmumi</t>
  </si>
  <si>
    <t>Trases licences</t>
  </si>
  <si>
    <t>FIME dotācijas komandējumiem</t>
  </si>
  <si>
    <t xml:space="preserve">Civiltiesiskās apdrošināšanas polises sacensībām </t>
  </si>
  <si>
    <t>Komisijas maksas par atskaišu sagatavošanu pašvaldību dotācijām</t>
  </si>
  <si>
    <t>Procentu iemaksa no sporta komisijām (30%)</t>
  </si>
  <si>
    <t xml:space="preserve">Cits </t>
  </si>
  <si>
    <t>Atalgojums darbiniekiem:</t>
  </si>
  <si>
    <t>Darba algas, bruto (3 štata vietas)</t>
  </si>
  <si>
    <t>Darba devēja sociālie maksājumi</t>
  </si>
  <si>
    <t xml:space="preserve">Riska valsts nodeva </t>
  </si>
  <si>
    <t xml:space="preserve">Veselības apdrošināšanas polises darbiniekiem </t>
  </si>
  <si>
    <t>Biroja izdevumi:</t>
  </si>
  <si>
    <t>Sakari (t.sk. mobilie, fiksētie, internets, mājas lapas admin., e-pasti, domens)</t>
  </si>
  <si>
    <t>Grāmatvedības pakalpojumi, ārpakalpojums</t>
  </si>
  <si>
    <t xml:space="preserve">Sistēmas Licences.lv datu aizsardzības speciālista pakalpojumi </t>
  </si>
  <si>
    <t>Bankas komisijas maksas, Licences.lv I-bank Link maksas</t>
  </si>
  <si>
    <t xml:space="preserve">Pamatlīdzekļi </t>
  </si>
  <si>
    <t>Komandējumi</t>
  </si>
  <si>
    <t>Transporta izdevumi administrācijai</t>
  </si>
  <si>
    <t>Finansiālais atbalsts Vēstures un veterānu komisijai</t>
  </si>
  <si>
    <t>FIM biedra maksa</t>
  </si>
  <si>
    <t>Revidents</t>
  </si>
  <si>
    <t>Dažādi:</t>
  </si>
  <si>
    <t>Trašu licencēšanas izdevumi</t>
  </si>
  <si>
    <t>Atbalsts Latvijas izlasē dalībai Eiropas un Pasaules čempionātos</t>
  </si>
  <si>
    <t xml:space="preserve">Parādu dzēšana </t>
  </si>
  <si>
    <t>FMNR pārstāvju darba samaksa FIME un FIM sacensībās</t>
  </si>
  <si>
    <t>Bilance:</t>
  </si>
  <si>
    <t>Licenču plastikāta kartes</t>
  </si>
  <si>
    <t xml:space="preserve">Cits, neparedzēti izdevumi </t>
  </si>
  <si>
    <t>Faktiskie ieņēmumi</t>
  </si>
  <si>
    <t>Faktiskie izdevumi</t>
  </si>
  <si>
    <t>Sistēmas Licences.lv uzturēšana (hostings)</t>
  </si>
  <si>
    <t xml:space="preserve">Tikai Janikai Gulbene, Kegums </t>
  </si>
  <si>
    <t xml:space="preserve">supermoto tikai licences </t>
  </si>
  <si>
    <t>125+1552,98</t>
  </si>
  <si>
    <t>Sistēmas Licences.lv izstrādes nomaksa/ papildus rogramēšāna/ uzlabojumi</t>
  </si>
  <si>
    <t>arī reprez</t>
  </si>
  <si>
    <t>karogi</t>
  </si>
  <si>
    <t>500+360</t>
  </si>
  <si>
    <t>75+282</t>
  </si>
  <si>
    <t>plus papildus man un ML 382 Horv+Roma360+3100fime</t>
  </si>
  <si>
    <t>e-pa</t>
  </si>
  <si>
    <t>Diplomi, Motosporta meistara medaļas, rāmji</t>
  </si>
  <si>
    <t>214+304+222+202+13+578+54+317+76</t>
  </si>
  <si>
    <t>95+190+95+190+380+475+380+380+475+380+475</t>
  </si>
  <si>
    <t>Kulikova dators, telefons</t>
  </si>
  <si>
    <t>Kopā</t>
  </si>
  <si>
    <t xml:space="preserve">Kopā: </t>
  </si>
  <si>
    <t>574 Egijas+62remonts+7remonts+1111 Kalvisa dators</t>
  </si>
  <si>
    <t>200+36+174+78+36+36+96+23+22+36+72+23+9+88+140+45+410+105+135</t>
  </si>
  <si>
    <t>Gulbene-990, Kegums 7320+2750, Stelpe 1650+1830, Madona 1100, FIM subsidija Kegumam 6000; FIM licences sportistiem 1752</t>
  </si>
  <si>
    <t>Apdrošināšana  ieņēmumi</t>
  </si>
  <si>
    <t xml:space="preserve">Sabiedrisko attiecību aktivitātes </t>
  </si>
  <si>
    <t>Biroja Izdevumi (kanceleja,biroja tehnikas uzturēšana,reprezentācijas izdevumu,pārvākšanās)</t>
  </si>
  <si>
    <t>Telpu īre(ts depozīds)</t>
  </si>
  <si>
    <t>Latvijas Motosporta Federācijas</t>
  </si>
  <si>
    <t>ieņēmumu un izdevumu tāme 2019</t>
  </si>
  <si>
    <t>LaMSF Enduro komisijas</t>
  </si>
  <si>
    <t>ieņēmumu un izdevumu tāme 2019.gadam (EUR)</t>
  </si>
  <si>
    <t>Ieņēmumi no licencēm KOPĀ:</t>
  </si>
  <si>
    <t>LaMSF 30%</t>
  </si>
  <si>
    <t>Ieņēmumi KOPĀ (ieturot LaMSF 30%):</t>
  </si>
  <si>
    <t>1.1.</t>
  </si>
  <si>
    <t>Gada licences</t>
  </si>
  <si>
    <t>1.2.</t>
  </si>
  <si>
    <t>Vienreizējās licences</t>
  </si>
  <si>
    <t>1.3.</t>
  </si>
  <si>
    <t>Kalendāra maksas</t>
  </si>
  <si>
    <t>1.4.</t>
  </si>
  <si>
    <t>Starta numuru maksas</t>
  </si>
  <si>
    <t>1.5.</t>
  </si>
  <si>
    <t>Citi ieņēmumi (ieņēmumi no LT un EST par sezonas balli)</t>
  </si>
  <si>
    <t>1.6.</t>
  </si>
  <si>
    <t>Citi ieņēmumi (ieņēmumi no ziedojumiem sezonas ballei)</t>
  </si>
  <si>
    <t>1.7.</t>
  </si>
  <si>
    <t>Komandu pieteikumu maksas</t>
  </si>
  <si>
    <t>1.10.</t>
  </si>
  <si>
    <t xml:space="preserve">Ziedojumu komisijai par komandu naudas balvām </t>
  </si>
  <si>
    <t>Izdevumi KOPĀ:</t>
  </si>
  <si>
    <t>2.1.</t>
  </si>
  <si>
    <t xml:space="preserve">Mārketinga aktivitātes </t>
  </si>
  <si>
    <t>2.1.1.</t>
  </si>
  <si>
    <t>Mājas lapa administrēšana, preses relīzes, maketēšana, mārketings</t>
  </si>
  <si>
    <t>2.1.2.</t>
  </si>
  <si>
    <t>Mājas lapas domēns (+e-pasts 4eur mēnesī=4x10=40eur)</t>
  </si>
  <si>
    <t>2.1.3.</t>
  </si>
  <si>
    <t xml:space="preserve">Komisijas krekli </t>
  </si>
  <si>
    <t>2.1.4.</t>
  </si>
  <si>
    <t>Foto pakalpojumi</t>
  </si>
  <si>
    <t>2.1.5.</t>
  </si>
  <si>
    <t>Video pakalpojumi</t>
  </si>
  <si>
    <t>2.1.6.</t>
  </si>
  <si>
    <t>Sabiedrisko attiecību pakalpojumi</t>
  </si>
  <si>
    <t>2.1.7.</t>
  </si>
  <si>
    <t>Baneri</t>
  </si>
  <si>
    <t>2.2.</t>
  </si>
  <si>
    <t xml:space="preserve">Sacensību izdevumi </t>
  </si>
  <si>
    <t>2.2.1.</t>
  </si>
  <si>
    <t>Civiltiesiskā apdrošināšana LČ/LK sacensībām</t>
  </si>
  <si>
    <t>2.2.2.</t>
  </si>
  <si>
    <t>Finansiālais atbalsts sacensību organizatoriem (biedriem)</t>
  </si>
  <si>
    <t>2.2.2.1.</t>
  </si>
  <si>
    <t>Madona+Kuldīga-2017g.; Madona-2018g.</t>
  </si>
  <si>
    <t>2.2.3.</t>
  </si>
  <si>
    <t>Finansiālais atbalsts bērniem (biedriem) par dalību sacensībās</t>
  </si>
  <si>
    <t>2.2.3.1.</t>
  </si>
  <si>
    <t>2.2.3.2.</t>
  </si>
  <si>
    <t>2.2.4.</t>
  </si>
  <si>
    <t>Kausi</t>
  </si>
  <si>
    <t>2.2.5.</t>
  </si>
  <si>
    <t>Tehniskā komisija</t>
  </si>
  <si>
    <t>2.2.5.1.</t>
  </si>
  <si>
    <t>2.2.6.</t>
  </si>
  <si>
    <t>Cits</t>
  </si>
  <si>
    <t>2.2.6.1.</t>
  </si>
  <si>
    <t>Auditorijas noma, kurjeru pakalppojumi</t>
  </si>
  <si>
    <t>2.2.6.2.</t>
  </si>
  <si>
    <t>Latvijas veterānu izlase dalībais Eiropas Nāciju kausā+ atbalsts Edgaram Siliņam+Arturam Robezniekam</t>
  </si>
  <si>
    <t>2.2.6.3.</t>
  </si>
  <si>
    <t xml:space="preserve">Kausi Baltijas Enduro rallijam </t>
  </si>
  <si>
    <t>2.2.6.4.</t>
  </si>
  <si>
    <t>Baltic hhampionship kausi Lietuvai</t>
  </si>
  <si>
    <t>2.3.</t>
  </si>
  <si>
    <t>Gada apbalvošanas pasākums</t>
  </si>
  <si>
    <t>2.3.1.</t>
  </si>
  <si>
    <t>ENDURO gada balle, apbalvošana</t>
  </si>
  <si>
    <t>2.3.2.</t>
  </si>
  <si>
    <t>Naudas balvas komandām 2018</t>
  </si>
  <si>
    <t>2.3.3.</t>
  </si>
  <si>
    <t>2.3.4.</t>
  </si>
  <si>
    <t>2.4.</t>
  </si>
  <si>
    <t>2.4.1.</t>
  </si>
  <si>
    <t>Dotācija Latvijas enduro izlasei Somijā</t>
  </si>
  <si>
    <t>2.4.2.</t>
  </si>
  <si>
    <t>Kompensācijas A.Robežniekam par komandējumiem 2014., 2015.gads (Rīkojums LaMSF 2-19/19)</t>
  </si>
  <si>
    <t>2.4.3.</t>
  </si>
  <si>
    <t>Licences programmēšanas darbi (kalendāra reģistrācijas iestrāde)</t>
  </si>
  <si>
    <t>2019 atlikums</t>
  </si>
  <si>
    <t>LaMSF Motokrosa komisijas ieņēmumu un izdevumu faktiskā tāme               2019.gadam (EUR)</t>
  </si>
  <si>
    <t xml:space="preserve">Krosa komisijas iemaksa LaMSF kopējā budžetā 30% </t>
  </si>
  <si>
    <t>Ieņēmumi KOPĀ (ieturot iemaksu LaMSF 30%):</t>
  </si>
  <si>
    <t>Gada licences 588 gb.</t>
  </si>
  <si>
    <r>
      <t>Vienreizējās licences 470</t>
    </r>
    <r>
      <rPr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gb.</t>
    </r>
  </si>
  <si>
    <t xml:space="preserve">Citi ieņēmumi (depozīta ieturēšana no Viļakas sacensībām) </t>
  </si>
  <si>
    <t xml:space="preserve">Ieņēmumi no Motokrosa laureātu ceremonijas organizēšanas Ziemeļblāzmā </t>
  </si>
  <si>
    <t xml:space="preserve">Ieņēmumi no EMF un LMSF par Baltijas čempionāta naudas balvām </t>
  </si>
  <si>
    <t>Video LČ posmiem (Arbidāns&amp;Baltais)</t>
  </si>
  <si>
    <t>Kompensācija organizatoriem par laika kontroles sekretariāta treileri</t>
  </si>
  <si>
    <t>Kausi  klasēm LČ/LAČ/ LJČ sacensībām</t>
  </si>
  <si>
    <t>Telpu noma MX organizatoru sapulcēm un komisijas sēdēm, LU Matem un Inform Inst</t>
  </si>
  <si>
    <t xml:space="preserve">LČ, LJČ, LAČ un MXNC EČ Dalības maksas, komandu kopvērtējuma rezultātu papildus sagatavošanas izmaksas </t>
  </si>
  <si>
    <t>2.2.7.</t>
  </si>
  <si>
    <t>2.2.8.</t>
  </si>
  <si>
    <t>NMPD sacensībām (MX GP Akadēmija Ķegumā)</t>
  </si>
  <si>
    <t>2.2.9.</t>
  </si>
  <si>
    <t>Licences.lv programmēšāna VIP kartes un reģistrācija sacensībām</t>
  </si>
  <si>
    <t>Gada apbalvošanas pasākumi</t>
  </si>
  <si>
    <t xml:space="preserve">Motokrosa komisijas gada apbalvošanas pasākumi Ziemeļblāzmā </t>
  </si>
  <si>
    <t xml:space="preserve">Naudas balvu izmaksas klubiem par 2018.gada kopvērtējuma rezultātiem </t>
  </si>
  <si>
    <t xml:space="preserve">Gada progress un MX1 debitanta naudas balvas par 2018.gada rezultātiem </t>
  </si>
  <si>
    <t>MX krekli PČ Junioriem Itālija</t>
  </si>
  <si>
    <t>2.4.4.</t>
  </si>
  <si>
    <t>2.4.5.</t>
  </si>
  <si>
    <t>Dalības maksas Youthstream EČ fināls jauniešiem Loket</t>
  </si>
  <si>
    <t>2.4.6.</t>
  </si>
  <si>
    <t>2.4.7.</t>
  </si>
  <si>
    <t>2.4.8.</t>
  </si>
  <si>
    <t>2.4.9.</t>
  </si>
  <si>
    <t xml:space="preserve">Bilance </t>
  </si>
  <si>
    <t>2018.gada atlikums</t>
  </si>
  <si>
    <t xml:space="preserve">Sabiedrisko attiecību pakalpojumi </t>
  </si>
  <si>
    <t>Civiltiesiskā apdrošināšana LČ/LAČ/ LJČ sacensībām</t>
  </si>
  <si>
    <t xml:space="preserve">Tehniskā komisija </t>
  </si>
  <si>
    <t xml:space="preserve">Igaunijas posmu rezultātu savilkšana </t>
  </si>
  <si>
    <t>Dators</t>
  </si>
  <si>
    <t xml:space="preserve">Papildus atbalsts izlasēm no MX komisijas budžeta </t>
  </si>
  <si>
    <t xml:space="preserve">FIM un FIME licences TOP6 </t>
  </si>
  <si>
    <t xml:space="preserve">Klubu kopvērtējum un rezultātu savilkšana </t>
  </si>
  <si>
    <t xml:space="preserve">Naudas balvas Baltijas čempionāta seriālam </t>
  </si>
  <si>
    <t>LaMSF Treka komisijas</t>
  </si>
  <si>
    <t>Ieņēmumi KOPĀ:</t>
  </si>
  <si>
    <t xml:space="preserve">Treka komisijas iemaksa LaMSF kopējā budžetā 30% </t>
  </si>
  <si>
    <t>Sacensību izdevumi</t>
  </si>
  <si>
    <t>Bilances</t>
  </si>
  <si>
    <t>LaMSF Triāla komisijas</t>
  </si>
  <si>
    <t xml:space="preserve">Vienreizējās licences </t>
  </si>
  <si>
    <t>Kalendāra maksas starta numuri</t>
  </si>
  <si>
    <t>Citi ieņēmumi (LRF dotācija)</t>
  </si>
  <si>
    <t>Kausi ballei</t>
  </si>
  <si>
    <t>Dotācija Karters klubam par balli</t>
  </si>
  <si>
    <t xml:space="preserve">Baneris apbalvošanas pjedestālam </t>
  </si>
  <si>
    <t xml:space="preserve">Finansiālais atbalsts Nāciju izlasei </t>
  </si>
  <si>
    <t>Triāla komisijas publicitāte</t>
  </si>
  <si>
    <t>LaMSF Tūrisma komisijas</t>
  </si>
  <si>
    <t xml:space="preserve">Tūrisma komisijas iemaksa LaMSF kopējā budžetā 30% </t>
  </si>
  <si>
    <t xml:space="preserve">Moto kartes (Consistancy race, 12 gb) </t>
  </si>
  <si>
    <t xml:space="preserve">Ieņēmumi no FIME viesnīcu projekta </t>
  </si>
  <si>
    <t>Ieņēmumi no tūrisma pasākumu reģistrēšanas LaMSF kalendā (Zante)</t>
  </si>
  <si>
    <t xml:space="preserve">Citi ieņēmumi </t>
  </si>
  <si>
    <t>Mājas lapa administrēšana</t>
  </si>
  <si>
    <t>Sabiedrisko attiecību pakalpojumi (Dace Teibe)</t>
  </si>
  <si>
    <t xml:space="preserve">Citi izdevumi </t>
  </si>
  <si>
    <t>Moto karšu ieviešana www.licences.lv - programmēšana</t>
  </si>
  <si>
    <t>LaMSF Skijoringa komisijas</t>
  </si>
  <si>
    <t xml:space="preserve">Skijoringa komisijas iemaksa LaMSF kopējā budžetā 30% </t>
  </si>
  <si>
    <t xml:space="preserve">Gada licences </t>
  </si>
  <si>
    <t>SKIJORINGS gada licences</t>
  </si>
  <si>
    <t>SKIJORINGS starta Nr</t>
  </si>
  <si>
    <t>SKIJORINGS citi ienēmumi</t>
  </si>
  <si>
    <t>Citi ieņēmumi (privāts sponsors)</t>
  </si>
  <si>
    <t>telpu noma</t>
  </si>
  <si>
    <t>Sacensību organizēšanas izdevumi 2019</t>
  </si>
  <si>
    <t xml:space="preserve">Sezonas apbalvošanas pasākums 2018 </t>
  </si>
  <si>
    <t>Bilance</t>
  </si>
  <si>
    <t>2016.gada pārpalikums</t>
  </si>
  <si>
    <t>LaMSF Supermoto licenču</t>
  </si>
  <si>
    <t xml:space="preserve">Supermoto komisijas iemaksa LaMSF kopējā budžetā 30% </t>
  </si>
  <si>
    <t>Sacensību izdevumi - Latvijas izlase 2019 (rīkojums)</t>
  </si>
  <si>
    <t>Gada apbalvošana</t>
  </si>
  <si>
    <t xml:space="preserve">Balvas, kausi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</si>
</sst>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#\ ##0.00"/>
  </numFmts>
  <fonts count="45" x14ac:knownFonts="1">
    <font>
      <sz val="10"/>
      <color indexed="8"/>
      <name val="Arial"/>
    </font>
    <font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"/>
    </font>
    <font>
      <i/>
      <sz val="10"/>
      <name val="Arial"/>
      <family val="2"/>
      <charset val="186"/>
    </font>
    <font>
      <i/>
      <sz val="10"/>
      <color rgb="FFFF000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4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  <charset val="186"/>
    </font>
    <font>
      <sz val="12"/>
      <name val="Arial"/>
      <family val="2"/>
    </font>
    <font>
      <sz val="11"/>
      <color indexed="8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9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b/>
      <sz val="12"/>
      <color rgb="FFFF0000"/>
      <name val="Arial"/>
      <family val="2"/>
    </font>
    <font>
      <b/>
      <sz val="11"/>
      <color rgb="FFFF0000"/>
      <name val="Arial"/>
      <family val="2"/>
      <charset val="186"/>
    </font>
    <font>
      <b/>
      <i/>
      <sz val="12"/>
      <color rgb="FFFF000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6"/>
      <color rgb="FFFF000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4" fillId="0" borderId="0"/>
    <xf numFmtId="0" fontId="14" fillId="0" borderId="0"/>
  </cellStyleXfs>
  <cellXfs count="213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/>
    <xf numFmtId="0" fontId="8" fillId="0" borderId="1" xfId="0" applyFont="1" applyFill="1" applyBorder="1"/>
    <xf numFmtId="0" fontId="4" fillId="0" borderId="0" xfId="0" applyFont="1" applyFill="1" applyAlignment="1">
      <alignment horizontal="right" vertical="top" wrapText="1"/>
    </xf>
    <xf numFmtId="0" fontId="2" fillId="2" borderId="2" xfId="0" applyFont="1" applyFill="1" applyBorder="1" applyAlignment="1">
      <alignment horizontal="left" vertical="center"/>
    </xf>
    <xf numFmtId="0" fontId="6" fillId="2" borderId="5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11" fillId="0" borderId="1" xfId="0" applyFont="1" applyFill="1" applyBorder="1"/>
    <xf numFmtId="0" fontId="12" fillId="0" borderId="0" xfId="0" applyFont="1" applyFill="1"/>
    <xf numFmtId="0" fontId="6" fillId="3" borderId="1" xfId="0" applyFont="1" applyFill="1" applyBorder="1"/>
    <xf numFmtId="0" fontId="8" fillId="0" borderId="1" xfId="0" applyFont="1" applyFill="1" applyBorder="1" applyAlignment="1"/>
    <xf numFmtId="0" fontId="7" fillId="3" borderId="1" xfId="0" applyFont="1" applyFill="1" applyBorder="1" applyAlignment="1"/>
    <xf numFmtId="0" fontId="6" fillId="2" borderId="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13" fillId="0" borderId="0" xfId="0" applyFont="1" applyFill="1" applyAlignment="1">
      <alignment vertical="center"/>
    </xf>
    <xf numFmtId="0" fontId="4" fillId="0" borderId="0" xfId="0" applyFont="1"/>
    <xf numFmtId="0" fontId="4" fillId="0" borderId="1" xfId="0" applyFont="1" applyFill="1" applyBorder="1"/>
    <xf numFmtId="0" fontId="6" fillId="3" borderId="3" xfId="0" applyFont="1" applyFill="1" applyBorder="1"/>
    <xf numFmtId="1" fontId="0" fillId="0" borderId="1" xfId="0" applyNumberFormat="1" applyFill="1" applyBorder="1"/>
    <xf numFmtId="1" fontId="6" fillId="2" borderId="5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center"/>
    </xf>
    <xf numFmtId="1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 vertical="center"/>
    </xf>
    <xf numFmtId="1" fontId="15" fillId="0" borderId="5" xfId="0" applyNumberFormat="1" applyFont="1" applyBorder="1" applyAlignment="1">
      <alignment horizontal="right"/>
    </xf>
    <xf numFmtId="0" fontId="5" fillId="0" borderId="0" xfId="0" applyFont="1"/>
    <xf numFmtId="1" fontId="5" fillId="0" borderId="0" xfId="0" applyNumberFormat="1" applyFont="1"/>
    <xf numFmtId="0" fontId="18" fillId="0" borderId="8" xfId="0" applyFont="1" applyBorder="1" applyAlignment="1">
      <alignment horizontal="left" vertical="center"/>
    </xf>
    <xf numFmtId="0" fontId="19" fillId="0" borderId="5" xfId="0" applyFont="1" applyBorder="1" applyAlignment="1">
      <alignment horizontal="right"/>
    </xf>
    <xf numFmtId="0" fontId="17" fillId="4" borderId="7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 vertical="center"/>
    </xf>
    <xf numFmtId="1" fontId="15" fillId="4" borderId="5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" fontId="21" fillId="0" borderId="4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" fontId="21" fillId="0" borderId="1" xfId="0" applyNumberFormat="1" applyFont="1" applyBorder="1" applyAlignment="1">
      <alignment horizontal="right"/>
    </xf>
    <xf numFmtId="1" fontId="0" fillId="0" borderId="0" xfId="0" applyNumberFormat="1"/>
    <xf numFmtId="16" fontId="20" fillId="0" borderId="1" xfId="0" applyNumberFormat="1" applyFont="1" applyBorder="1" applyAlignment="1">
      <alignment horizontal="left"/>
    </xf>
    <xf numFmtId="0" fontId="22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1" fontId="15" fillId="0" borderId="0" xfId="0" applyNumberFormat="1" applyFont="1" applyAlignment="1">
      <alignment horizontal="righ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 vertical="center"/>
    </xf>
    <xf numFmtId="1" fontId="15" fillId="4" borderId="2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right"/>
    </xf>
    <xf numFmtId="0" fontId="23" fillId="0" borderId="4" xfId="0" applyFont="1" applyBorder="1" applyAlignment="1">
      <alignment horizontal="left"/>
    </xf>
    <xf numFmtId="0" fontId="23" fillId="0" borderId="9" xfId="0" applyFont="1" applyBorder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wrapText="1"/>
    </xf>
    <xf numFmtId="1" fontId="19" fillId="0" borderId="1" xfId="0" applyNumberFormat="1" applyFont="1" applyBorder="1" applyAlignment="1">
      <alignment horizontal="right"/>
    </xf>
    <xf numFmtId="0" fontId="8" fillId="0" borderId="11" xfId="0" applyFont="1" applyBorder="1"/>
    <xf numFmtId="0" fontId="8" fillId="0" borderId="12" xfId="0" applyFont="1" applyBorder="1"/>
    <xf numFmtId="0" fontId="23" fillId="0" borderId="1" xfId="0" applyFont="1" applyBorder="1" applyAlignment="1">
      <alignment horizontal="left"/>
    </xf>
    <xf numFmtId="0" fontId="23" fillId="0" borderId="11" xfId="0" applyFont="1" applyBorder="1"/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24" fillId="0" borderId="1" xfId="0" applyFont="1" applyBorder="1" applyAlignment="1">
      <alignment horizontal="left"/>
    </xf>
    <xf numFmtId="0" fontId="24" fillId="0" borderId="11" xfId="0" applyFont="1" applyBorder="1"/>
    <xf numFmtId="0" fontId="25" fillId="0" borderId="1" xfId="0" applyFont="1" applyBorder="1" applyAlignment="1">
      <alignment horizontal="left"/>
    </xf>
    <xf numFmtId="0" fontId="25" fillId="0" borderId="11" xfId="0" applyFont="1" applyBorder="1" applyAlignment="1">
      <alignment wrapText="1"/>
    </xf>
    <xf numFmtId="0" fontId="8" fillId="0" borderId="0" xfId="0" applyFont="1"/>
    <xf numFmtId="0" fontId="25" fillId="0" borderId="11" xfId="0" applyFont="1" applyBorder="1"/>
    <xf numFmtId="0" fontId="24" fillId="0" borderId="11" xfId="0" applyFont="1" applyBorder="1" applyAlignment="1">
      <alignment wrapText="1"/>
    </xf>
    <xf numFmtId="0" fontId="8" fillId="0" borderId="11" xfId="0" applyFont="1" applyBorder="1" applyAlignment="1">
      <alignment horizontal="left"/>
    </xf>
    <xf numFmtId="0" fontId="23" fillId="0" borderId="0" xfId="0" applyFont="1"/>
    <xf numFmtId="0" fontId="26" fillId="0" borderId="1" xfId="0" applyFont="1" applyBorder="1" applyAlignment="1">
      <alignment horizontal="left"/>
    </xf>
    <xf numFmtId="0" fontId="26" fillId="0" borderId="11" xfId="0" applyFont="1" applyBorder="1"/>
    <xf numFmtId="1" fontId="27" fillId="0" borderId="1" xfId="0" applyNumberFormat="1" applyFont="1" applyBorder="1" applyAlignment="1">
      <alignment horizontal="right"/>
    </xf>
    <xf numFmtId="0" fontId="26" fillId="0" borderId="0" xfId="0" applyFont="1"/>
    <xf numFmtId="0" fontId="8" fillId="0" borderId="12" xfId="0" applyFont="1" applyBorder="1" applyAlignment="1">
      <alignment horizontal="right"/>
    </xf>
    <xf numFmtId="1" fontId="15" fillId="0" borderId="1" xfId="0" applyNumberFormat="1" applyFont="1" applyBorder="1" applyAlignment="1">
      <alignment horizontal="right" vertical="center"/>
    </xf>
    <xf numFmtId="0" fontId="2" fillId="0" borderId="13" xfId="0" applyFont="1" applyBorder="1"/>
    <xf numFmtId="0" fontId="0" fillId="0" borderId="13" xfId="0" applyBorder="1"/>
    <xf numFmtId="0" fontId="28" fillId="0" borderId="13" xfId="0" applyFont="1" applyBorder="1" applyAlignment="1">
      <alignment horizontal="right"/>
    </xf>
    <xf numFmtId="0" fontId="4" fillId="0" borderId="0" xfId="0" applyFont="1" applyAlignment="1">
      <alignment horizontal="right"/>
    </xf>
    <xf numFmtId="1" fontId="2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0" fontId="30" fillId="0" borderId="0" xfId="0" applyFont="1"/>
    <xf numFmtId="0" fontId="7" fillId="0" borderId="0" xfId="3" applyFont="1"/>
    <xf numFmtId="0" fontId="9" fillId="0" borderId="0" xfId="3" applyFont="1" applyAlignment="1">
      <alignment horizontal="right" vertical="top" wrapText="1"/>
    </xf>
    <xf numFmtId="14" fontId="31" fillId="0" borderId="0" xfId="3" applyNumberFormat="1" applyFont="1" applyAlignment="1">
      <alignment horizontal="center" vertical="center"/>
    </xf>
    <xf numFmtId="0" fontId="9" fillId="0" borderId="0" xfId="3" applyFont="1"/>
    <xf numFmtId="0" fontId="32" fillId="0" borderId="14" xfId="3" applyFont="1" applyBorder="1" applyAlignment="1">
      <alignment horizontal="center" vertical="center" wrapText="1"/>
    </xf>
    <xf numFmtId="0" fontId="32" fillId="5" borderId="15" xfId="3" applyFont="1" applyFill="1" applyBorder="1" applyAlignment="1">
      <alignment horizontal="left"/>
    </xf>
    <xf numFmtId="0" fontId="32" fillId="5" borderId="16" xfId="3" applyFont="1" applyFill="1" applyBorder="1" applyAlignment="1">
      <alignment horizontal="left" vertical="center"/>
    </xf>
    <xf numFmtId="1" fontId="32" fillId="5" borderId="17" xfId="3" applyNumberFormat="1" applyFont="1" applyFill="1" applyBorder="1" applyAlignment="1">
      <alignment horizontal="center"/>
    </xf>
    <xf numFmtId="0" fontId="32" fillId="0" borderId="15" xfId="3" applyFont="1" applyBorder="1" applyAlignment="1">
      <alignment horizontal="left"/>
    </xf>
    <xf numFmtId="0" fontId="9" fillId="0" borderId="16" xfId="3" applyFont="1" applyBorder="1" applyAlignment="1">
      <alignment horizontal="left" vertical="center"/>
    </xf>
    <xf numFmtId="1" fontId="9" fillId="0" borderId="17" xfId="3" applyNumberFormat="1" applyFont="1" applyBorder="1" applyAlignment="1">
      <alignment horizontal="center"/>
    </xf>
    <xf numFmtId="0" fontId="32" fillId="6" borderId="18" xfId="3" applyFont="1" applyFill="1" applyBorder="1" applyAlignment="1">
      <alignment horizontal="left"/>
    </xf>
    <xf numFmtId="0" fontId="32" fillId="6" borderId="19" xfId="3" applyFont="1" applyFill="1" applyBorder="1" applyAlignment="1">
      <alignment horizontal="left" vertical="center"/>
    </xf>
    <xf numFmtId="1" fontId="32" fillId="6" borderId="20" xfId="3" applyNumberFormat="1" applyFont="1" applyFill="1" applyBorder="1" applyAlignment="1">
      <alignment horizontal="center"/>
    </xf>
    <xf numFmtId="0" fontId="9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 wrapText="1"/>
    </xf>
    <xf numFmtId="1" fontId="9" fillId="0" borderId="1" xfId="3" applyNumberFormat="1" applyFont="1" applyBorder="1" applyAlignment="1">
      <alignment horizontal="center"/>
    </xf>
    <xf numFmtId="0" fontId="9" fillId="0" borderId="1" xfId="3" applyFont="1" applyBorder="1"/>
    <xf numFmtId="164" fontId="9" fillId="0" borderId="1" xfId="3" applyNumberFormat="1" applyFont="1" applyBorder="1" applyAlignment="1">
      <alignment horizontal="left"/>
    </xf>
    <xf numFmtId="0" fontId="32" fillId="6" borderId="21" xfId="3" applyFont="1" applyFill="1" applyBorder="1" applyAlignment="1">
      <alignment horizontal="left"/>
    </xf>
    <xf numFmtId="0" fontId="32" fillId="6" borderId="22" xfId="3" applyFont="1" applyFill="1" applyBorder="1" applyAlignment="1">
      <alignment horizontal="left" vertical="center"/>
    </xf>
    <xf numFmtId="1" fontId="32" fillId="6" borderId="23" xfId="3" applyNumberFormat="1" applyFont="1" applyFill="1" applyBorder="1" applyAlignment="1">
      <alignment horizontal="center"/>
    </xf>
    <xf numFmtId="0" fontId="32" fillId="0" borderId="24" xfId="3" applyFont="1" applyBorder="1" applyAlignment="1">
      <alignment horizontal="left"/>
    </xf>
    <xf numFmtId="0" fontId="32" fillId="0" borderId="25" xfId="3" applyFont="1" applyBorder="1" applyAlignment="1">
      <alignment horizontal="left" vertical="center"/>
    </xf>
    <xf numFmtId="1" fontId="32" fillId="0" borderId="26" xfId="3" applyNumberFormat="1" applyFont="1" applyBorder="1" applyAlignment="1">
      <alignment horizontal="center"/>
    </xf>
    <xf numFmtId="0" fontId="34" fillId="0" borderId="0" xfId="3" applyFont="1"/>
    <xf numFmtId="0" fontId="7" fillId="0" borderId="33" xfId="3" applyFont="1" applyBorder="1"/>
    <xf numFmtId="0" fontId="9" fillId="0" borderId="33" xfId="3" applyFont="1" applyBorder="1"/>
    <xf numFmtId="0" fontId="35" fillId="0" borderId="33" xfId="3" applyFont="1" applyBorder="1" applyAlignment="1">
      <alignment horizontal="center"/>
    </xf>
    <xf numFmtId="0" fontId="32" fillId="0" borderId="33" xfId="3" applyFont="1" applyBorder="1" applyAlignment="1">
      <alignment horizontal="right"/>
    </xf>
    <xf numFmtId="1" fontId="32" fillId="0" borderId="33" xfId="3" applyNumberFormat="1" applyFont="1" applyBorder="1" applyAlignment="1">
      <alignment horizontal="center" vertical="center"/>
    </xf>
    <xf numFmtId="0" fontId="9" fillId="0" borderId="0" xfId="3" applyFont="1" applyAlignment="1">
      <alignment horizontal="right"/>
    </xf>
    <xf numFmtId="1" fontId="21" fillId="0" borderId="0" xfId="3" applyNumberFormat="1" applyFont="1" applyAlignment="1">
      <alignment horizontal="center" vertical="center"/>
    </xf>
    <xf numFmtId="1" fontId="32" fillId="0" borderId="0" xfId="3" applyNumberFormat="1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4" fillId="7" borderId="27" xfId="3" applyFont="1" applyFill="1" applyBorder="1" applyAlignment="1">
      <alignment horizontal="left"/>
    </xf>
    <xf numFmtId="0" fontId="34" fillId="7" borderId="24" xfId="3" applyFont="1" applyFill="1" applyBorder="1" applyAlignment="1">
      <alignment horizontal="left" vertical="center"/>
    </xf>
    <xf numFmtId="1" fontId="34" fillId="7" borderId="28" xfId="3" applyNumberFormat="1" applyFont="1" applyFill="1" applyBorder="1" applyAlignment="1">
      <alignment horizontal="center"/>
    </xf>
    <xf numFmtId="0" fontId="9" fillId="7" borderId="28" xfId="3" applyFont="1" applyFill="1" applyBorder="1" applyAlignment="1">
      <alignment horizontal="left"/>
    </xf>
    <xf numFmtId="0" fontId="9" fillId="7" borderId="29" xfId="3" applyFont="1" applyFill="1" applyBorder="1" applyAlignment="1">
      <alignment wrapText="1"/>
    </xf>
    <xf numFmtId="1" fontId="9" fillId="7" borderId="28" xfId="3" applyNumberFormat="1" applyFont="1" applyFill="1" applyBorder="1" applyAlignment="1">
      <alignment horizontal="center"/>
    </xf>
    <xf numFmtId="0" fontId="34" fillId="7" borderId="28" xfId="3" applyFont="1" applyFill="1" applyBorder="1" applyAlignment="1">
      <alignment horizontal="left"/>
    </xf>
    <xf numFmtId="0" fontId="34" fillId="7" borderId="29" xfId="3" applyFont="1" applyFill="1" applyBorder="1"/>
    <xf numFmtId="0" fontId="9" fillId="7" borderId="29" xfId="3" applyFont="1" applyFill="1" applyBorder="1"/>
    <xf numFmtId="0" fontId="9" fillId="7" borderId="30" xfId="3" applyFont="1" applyFill="1" applyBorder="1" applyAlignment="1">
      <alignment horizontal="left"/>
    </xf>
    <xf numFmtId="0" fontId="9" fillId="7" borderId="1" xfId="3" applyFont="1" applyFill="1" applyBorder="1" applyAlignment="1">
      <alignment horizontal="left"/>
    </xf>
    <xf numFmtId="0" fontId="9" fillId="7" borderId="31" xfId="3" applyFont="1" applyFill="1" applyBorder="1" applyAlignment="1">
      <alignment wrapText="1"/>
    </xf>
    <xf numFmtId="0" fontId="9" fillId="7" borderId="31" xfId="3" applyFont="1" applyFill="1" applyBorder="1"/>
    <xf numFmtId="0" fontId="11" fillId="7" borderId="1" xfId="3" applyFont="1" applyFill="1" applyBorder="1" applyAlignment="1">
      <alignment horizontal="left"/>
    </xf>
    <xf numFmtId="0" fontId="11" fillId="7" borderId="32" xfId="3" applyFont="1" applyFill="1" applyBorder="1"/>
    <xf numFmtId="1" fontId="34" fillId="8" borderId="28" xfId="3" applyNumberFormat="1" applyFont="1" applyFill="1" applyBorder="1" applyAlignment="1">
      <alignment horizontal="center"/>
    </xf>
    <xf numFmtId="1" fontId="22" fillId="7" borderId="28" xfId="3" applyNumberFormat="1" applyFont="1" applyFill="1" applyBorder="1" applyAlignment="1">
      <alignment horizontal="center"/>
    </xf>
    <xf numFmtId="14" fontId="36" fillId="0" borderId="0" xfId="0" applyNumberFormat="1" applyFont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9" fontId="0" fillId="0" borderId="0" xfId="0" applyNumberFormat="1"/>
    <xf numFmtId="1" fontId="37" fillId="0" borderId="0" xfId="0" applyNumberFormat="1" applyFont="1"/>
    <xf numFmtId="1" fontId="19" fillId="0" borderId="5" xfId="0" applyNumberFormat="1" applyFont="1" applyBorder="1" applyAlignment="1">
      <alignment horizontal="right"/>
    </xf>
    <xf numFmtId="1" fontId="15" fillId="0" borderId="4" xfId="0" applyNumberFormat="1" applyFont="1" applyBorder="1" applyAlignment="1">
      <alignment horizontal="right"/>
    </xf>
    <xf numFmtId="2" fontId="0" fillId="0" borderId="0" xfId="0" applyNumberFormat="1"/>
    <xf numFmtId="0" fontId="0" fillId="7" borderId="0" xfId="0" applyFill="1"/>
    <xf numFmtId="1" fontId="15" fillId="7" borderId="1" xfId="0" applyNumberFormat="1" applyFont="1" applyFill="1" applyBorder="1" applyAlignment="1">
      <alignment horizontal="right"/>
    </xf>
    <xf numFmtId="1" fontId="19" fillId="7" borderId="1" xfId="0" applyNumberFormat="1" applyFont="1" applyFill="1" applyBorder="1" applyAlignment="1">
      <alignment horizontal="right"/>
    </xf>
    <xf numFmtId="0" fontId="23" fillId="7" borderId="0" xfId="0" applyFont="1" applyFill="1"/>
    <xf numFmtId="1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14" fontId="38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17" fillId="0" borderId="5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1" xfId="0" applyFont="1" applyBorder="1" applyAlignment="1">
      <alignment wrapText="1"/>
    </xf>
    <xf numFmtId="0" fontId="20" fillId="0" borderId="36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39" fillId="0" borderId="0" xfId="0" applyFont="1"/>
    <xf numFmtId="1" fontId="27" fillId="0" borderId="5" xfId="0" applyNumberFormat="1" applyFont="1" applyBorder="1" applyAlignment="1">
      <alignment horizontal="right"/>
    </xf>
    <xf numFmtId="0" fontId="40" fillId="0" borderId="5" xfId="0" applyFont="1" applyBorder="1" applyAlignment="1">
      <alignment horizontal="right"/>
    </xf>
    <xf numFmtId="0" fontId="27" fillId="4" borderId="5" xfId="0" applyFont="1" applyFill="1" applyBorder="1" applyAlignment="1">
      <alignment horizontal="right"/>
    </xf>
    <xf numFmtId="1" fontId="40" fillId="0" borderId="4" xfId="0" applyNumberFormat="1" applyFont="1" applyBorder="1" applyAlignment="1">
      <alignment horizontal="right"/>
    </xf>
    <xf numFmtId="1" fontId="36" fillId="0" borderId="0" xfId="0" applyNumberFormat="1" applyFont="1" applyAlignment="1">
      <alignment horizontal="right"/>
    </xf>
    <xf numFmtId="0" fontId="41" fillId="0" borderId="0" xfId="1" applyFont="1"/>
    <xf numFmtId="165" fontId="41" fillId="0" borderId="0" xfId="1" applyNumberFormat="1" applyFont="1"/>
    <xf numFmtId="1" fontId="40" fillId="0" borderId="1" xfId="0" applyNumberFormat="1" applyFont="1" applyBorder="1" applyAlignment="1">
      <alignment horizontal="right"/>
    </xf>
    <xf numFmtId="1" fontId="27" fillId="0" borderId="0" xfId="0" applyNumberFormat="1" applyFont="1" applyAlignment="1">
      <alignment horizontal="right"/>
    </xf>
    <xf numFmtId="1" fontId="27" fillId="4" borderId="2" xfId="0" applyNumberFormat="1" applyFont="1" applyFill="1" applyBorder="1" applyAlignment="1">
      <alignment horizontal="right"/>
    </xf>
    <xf numFmtId="0" fontId="42" fillId="0" borderId="0" xfId="0" applyFont="1"/>
    <xf numFmtId="1" fontId="27" fillId="7" borderId="1" xfId="0" applyNumberFormat="1" applyFont="1" applyFill="1" applyBorder="1" applyAlignment="1">
      <alignment horizontal="right"/>
    </xf>
    <xf numFmtId="0" fontId="43" fillId="0" borderId="0" xfId="0" applyFont="1"/>
    <xf numFmtId="1" fontId="40" fillId="7" borderId="1" xfId="0" applyNumberFormat="1" applyFont="1" applyFill="1" applyBorder="1" applyAlignment="1">
      <alignment horizontal="right"/>
    </xf>
    <xf numFmtId="1" fontId="27" fillId="0" borderId="1" xfId="0" applyNumberFormat="1" applyFont="1" applyBorder="1" applyAlignment="1">
      <alignment horizontal="right" vertical="center"/>
    </xf>
    <xf numFmtId="14" fontId="44" fillId="0" borderId="0" xfId="0" applyNumberFormat="1" applyFont="1"/>
    <xf numFmtId="1" fontId="17" fillId="0" borderId="5" xfId="0" applyNumberFormat="1" applyFont="1" applyBorder="1" applyAlignment="1">
      <alignment horizontal="right"/>
    </xf>
    <xf numFmtId="1" fontId="18" fillId="0" borderId="5" xfId="0" applyNumberFormat="1" applyFont="1" applyBorder="1" applyAlignment="1">
      <alignment horizontal="right"/>
    </xf>
    <xf numFmtId="1" fontId="17" fillId="4" borderId="5" xfId="0" applyNumberFormat="1" applyFont="1" applyFill="1" applyBorder="1" applyAlignment="1">
      <alignment horizontal="right"/>
    </xf>
    <xf numFmtId="1" fontId="20" fillId="0" borderId="35" xfId="0" applyNumberFormat="1" applyFont="1" applyBorder="1" applyAlignment="1">
      <alignment horizontal="right"/>
    </xf>
    <xf numFmtId="1" fontId="20" fillId="0" borderId="36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23" fillId="0" borderId="1" xfId="0" applyNumberFormat="1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4" fillId="0" borderId="0" xfId="0" applyNumberFormat="1" applyFont="1"/>
  </cellXfs>
  <cellStyles count="6">
    <cellStyle name="Excel Built-in Normal" xfId="3" xr:uid="{00000000-0005-0000-0000-000000000000}"/>
    <cellStyle name="Normal" xfId="0" builtinId="0"/>
    <cellStyle name="Normal 2" xfId="1" xr:uid="{00000000-0005-0000-0000-000002000000}"/>
    <cellStyle name="Parasts 2" xfId="2" xr:uid="{00000000-0005-0000-0000-000003000000}"/>
    <cellStyle name="Parasts 3" xfId="4" xr:uid="{00000000-0005-0000-0000-000004000000}"/>
    <cellStyle name="Parasts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5A29E-FAEB-4EF6-895C-0BDAA992D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45073</xdr:rowOff>
    </xdr:from>
    <xdr:ext cx="1615328" cy="542925"/>
    <xdr:pic>
      <xdr:nvPicPr>
        <xdr:cNvPr id="2" name="Picture 1">
          <a:extLst>
            <a:ext uri="{FF2B5EF4-FFF2-40B4-BE49-F238E27FC236}">
              <a16:creationId xmlns:a16="http://schemas.microsoft.com/office/drawing/2014/main" id="{9C13F6FA-720C-4E9B-AB02-F11EE33B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1532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1181100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F9730-E0CB-4659-AE81-8328BCAB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62496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1325880</xdr:colOff>
      <xdr:row>0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2DBF0-9FD3-437C-A939-F9021E72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735119" cy="48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1242396</xdr:colOff>
      <xdr:row>0</xdr:row>
      <xdr:rowOff>594360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09DF6C-76F7-49D9-A404-54C69750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51635" cy="549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1242396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85C68-C9BA-4F98-A4F3-2D941D46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51635" cy="54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1242396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28A0DC-80B2-4954-8C9F-2EBED8962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51635" cy="52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1</xdr:rowOff>
    </xdr:from>
    <xdr:to>
      <xdr:col>1</xdr:col>
      <xdr:colOff>1242396</xdr:colOff>
      <xdr:row>1</xdr:row>
      <xdr:rowOff>45721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B6256D-AE22-49AD-8469-127DC2D7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1"/>
          <a:ext cx="1651635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opLeftCell="A19" zoomScale="70" zoomScaleNormal="70" workbookViewId="0">
      <selection activeCell="P44" sqref="P44"/>
    </sheetView>
  </sheetViews>
  <sheetFormatPr defaultRowHeight="13.2" x14ac:dyDescent="0.25"/>
  <cols>
    <col min="1" max="1" width="51.21875" style="1" customWidth="1"/>
    <col min="2" max="2" width="21.5546875" style="1" customWidth="1"/>
    <col min="3" max="12" width="0" style="1" hidden="1" customWidth="1"/>
    <col min="13" max="249" width="9.109375" style="1"/>
    <col min="250" max="250" width="8.88671875" style="1" customWidth="1"/>
    <col min="251" max="251" width="59.88671875" style="1" customWidth="1"/>
    <col min="252" max="253" width="14.33203125" style="1" customWidth="1"/>
    <col min="254" max="254" width="13.109375" style="1" customWidth="1"/>
    <col min="255" max="505" width="9.109375" style="1"/>
    <col min="506" max="506" width="8.88671875" style="1" customWidth="1"/>
    <col min="507" max="507" width="59.88671875" style="1" customWidth="1"/>
    <col min="508" max="509" width="14.33203125" style="1" customWidth="1"/>
    <col min="510" max="510" width="13.109375" style="1" customWidth="1"/>
    <col min="511" max="761" width="9.109375" style="1"/>
    <col min="762" max="762" width="8.88671875" style="1" customWidth="1"/>
    <col min="763" max="763" width="59.88671875" style="1" customWidth="1"/>
    <col min="764" max="765" width="14.33203125" style="1" customWidth="1"/>
    <col min="766" max="766" width="13.109375" style="1" customWidth="1"/>
    <col min="767" max="1017" width="9.109375" style="1"/>
    <col min="1018" max="1018" width="8.88671875" style="1" customWidth="1"/>
    <col min="1019" max="1019" width="59.88671875" style="1" customWidth="1"/>
    <col min="1020" max="1021" width="14.33203125" style="1" customWidth="1"/>
    <col min="1022" max="1022" width="13.109375" style="1" customWidth="1"/>
    <col min="1023" max="1273" width="9.109375" style="1"/>
    <col min="1274" max="1274" width="8.88671875" style="1" customWidth="1"/>
    <col min="1275" max="1275" width="59.88671875" style="1" customWidth="1"/>
    <col min="1276" max="1277" width="14.33203125" style="1" customWidth="1"/>
    <col min="1278" max="1278" width="13.109375" style="1" customWidth="1"/>
    <col min="1279" max="1529" width="9.109375" style="1"/>
    <col min="1530" max="1530" width="8.88671875" style="1" customWidth="1"/>
    <col min="1531" max="1531" width="59.88671875" style="1" customWidth="1"/>
    <col min="1532" max="1533" width="14.33203125" style="1" customWidth="1"/>
    <col min="1534" max="1534" width="13.109375" style="1" customWidth="1"/>
    <col min="1535" max="1785" width="9.109375" style="1"/>
    <col min="1786" max="1786" width="8.88671875" style="1" customWidth="1"/>
    <col min="1787" max="1787" width="59.88671875" style="1" customWidth="1"/>
    <col min="1788" max="1789" width="14.33203125" style="1" customWidth="1"/>
    <col min="1790" max="1790" width="13.109375" style="1" customWidth="1"/>
    <col min="1791" max="2041" width="9.109375" style="1"/>
    <col min="2042" max="2042" width="8.88671875" style="1" customWidth="1"/>
    <col min="2043" max="2043" width="59.88671875" style="1" customWidth="1"/>
    <col min="2044" max="2045" width="14.33203125" style="1" customWidth="1"/>
    <col min="2046" max="2046" width="13.109375" style="1" customWidth="1"/>
    <col min="2047" max="2297" width="9.109375" style="1"/>
    <col min="2298" max="2298" width="8.88671875" style="1" customWidth="1"/>
    <col min="2299" max="2299" width="59.88671875" style="1" customWidth="1"/>
    <col min="2300" max="2301" width="14.33203125" style="1" customWidth="1"/>
    <col min="2302" max="2302" width="13.109375" style="1" customWidth="1"/>
    <col min="2303" max="2553" width="9.109375" style="1"/>
    <col min="2554" max="2554" width="8.88671875" style="1" customWidth="1"/>
    <col min="2555" max="2555" width="59.88671875" style="1" customWidth="1"/>
    <col min="2556" max="2557" width="14.33203125" style="1" customWidth="1"/>
    <col min="2558" max="2558" width="13.109375" style="1" customWidth="1"/>
    <col min="2559" max="2809" width="9.109375" style="1"/>
    <col min="2810" max="2810" width="8.88671875" style="1" customWidth="1"/>
    <col min="2811" max="2811" width="59.88671875" style="1" customWidth="1"/>
    <col min="2812" max="2813" width="14.33203125" style="1" customWidth="1"/>
    <col min="2814" max="2814" width="13.109375" style="1" customWidth="1"/>
    <col min="2815" max="3065" width="9.109375" style="1"/>
    <col min="3066" max="3066" width="8.88671875" style="1" customWidth="1"/>
    <col min="3067" max="3067" width="59.88671875" style="1" customWidth="1"/>
    <col min="3068" max="3069" width="14.33203125" style="1" customWidth="1"/>
    <col min="3070" max="3070" width="13.109375" style="1" customWidth="1"/>
    <col min="3071" max="3321" width="9.109375" style="1"/>
    <col min="3322" max="3322" width="8.88671875" style="1" customWidth="1"/>
    <col min="3323" max="3323" width="59.88671875" style="1" customWidth="1"/>
    <col min="3324" max="3325" width="14.33203125" style="1" customWidth="1"/>
    <col min="3326" max="3326" width="13.109375" style="1" customWidth="1"/>
    <col min="3327" max="3577" width="9.109375" style="1"/>
    <col min="3578" max="3578" width="8.88671875" style="1" customWidth="1"/>
    <col min="3579" max="3579" width="59.88671875" style="1" customWidth="1"/>
    <col min="3580" max="3581" width="14.33203125" style="1" customWidth="1"/>
    <col min="3582" max="3582" width="13.109375" style="1" customWidth="1"/>
    <col min="3583" max="3833" width="9.109375" style="1"/>
    <col min="3834" max="3834" width="8.88671875" style="1" customWidth="1"/>
    <col min="3835" max="3835" width="59.88671875" style="1" customWidth="1"/>
    <col min="3836" max="3837" width="14.33203125" style="1" customWidth="1"/>
    <col min="3838" max="3838" width="13.109375" style="1" customWidth="1"/>
    <col min="3839" max="4089" width="9.109375" style="1"/>
    <col min="4090" max="4090" width="8.88671875" style="1" customWidth="1"/>
    <col min="4091" max="4091" width="59.88671875" style="1" customWidth="1"/>
    <col min="4092" max="4093" width="14.33203125" style="1" customWidth="1"/>
    <col min="4094" max="4094" width="13.109375" style="1" customWidth="1"/>
    <col min="4095" max="4345" width="9.109375" style="1"/>
    <col min="4346" max="4346" width="8.88671875" style="1" customWidth="1"/>
    <col min="4347" max="4347" width="59.88671875" style="1" customWidth="1"/>
    <col min="4348" max="4349" width="14.33203125" style="1" customWidth="1"/>
    <col min="4350" max="4350" width="13.109375" style="1" customWidth="1"/>
    <col min="4351" max="4601" width="9.109375" style="1"/>
    <col min="4602" max="4602" width="8.88671875" style="1" customWidth="1"/>
    <col min="4603" max="4603" width="59.88671875" style="1" customWidth="1"/>
    <col min="4604" max="4605" width="14.33203125" style="1" customWidth="1"/>
    <col min="4606" max="4606" width="13.109375" style="1" customWidth="1"/>
    <col min="4607" max="4857" width="9.109375" style="1"/>
    <col min="4858" max="4858" width="8.88671875" style="1" customWidth="1"/>
    <col min="4859" max="4859" width="59.88671875" style="1" customWidth="1"/>
    <col min="4860" max="4861" width="14.33203125" style="1" customWidth="1"/>
    <col min="4862" max="4862" width="13.109375" style="1" customWidth="1"/>
    <col min="4863" max="5113" width="9.109375" style="1"/>
    <col min="5114" max="5114" width="8.88671875" style="1" customWidth="1"/>
    <col min="5115" max="5115" width="59.88671875" style="1" customWidth="1"/>
    <col min="5116" max="5117" width="14.33203125" style="1" customWidth="1"/>
    <col min="5118" max="5118" width="13.109375" style="1" customWidth="1"/>
    <col min="5119" max="5369" width="9.109375" style="1"/>
    <col min="5370" max="5370" width="8.88671875" style="1" customWidth="1"/>
    <col min="5371" max="5371" width="59.88671875" style="1" customWidth="1"/>
    <col min="5372" max="5373" width="14.33203125" style="1" customWidth="1"/>
    <col min="5374" max="5374" width="13.109375" style="1" customWidth="1"/>
    <col min="5375" max="5625" width="9.109375" style="1"/>
    <col min="5626" max="5626" width="8.88671875" style="1" customWidth="1"/>
    <col min="5627" max="5627" width="59.88671875" style="1" customWidth="1"/>
    <col min="5628" max="5629" width="14.33203125" style="1" customWidth="1"/>
    <col min="5630" max="5630" width="13.109375" style="1" customWidth="1"/>
    <col min="5631" max="5881" width="9.109375" style="1"/>
    <col min="5882" max="5882" width="8.88671875" style="1" customWidth="1"/>
    <col min="5883" max="5883" width="59.88671875" style="1" customWidth="1"/>
    <col min="5884" max="5885" width="14.33203125" style="1" customWidth="1"/>
    <col min="5886" max="5886" width="13.109375" style="1" customWidth="1"/>
    <col min="5887" max="6137" width="9.109375" style="1"/>
    <col min="6138" max="6138" width="8.88671875" style="1" customWidth="1"/>
    <col min="6139" max="6139" width="59.88671875" style="1" customWidth="1"/>
    <col min="6140" max="6141" width="14.33203125" style="1" customWidth="1"/>
    <col min="6142" max="6142" width="13.109375" style="1" customWidth="1"/>
    <col min="6143" max="6393" width="9.109375" style="1"/>
    <col min="6394" max="6394" width="8.88671875" style="1" customWidth="1"/>
    <col min="6395" max="6395" width="59.88671875" style="1" customWidth="1"/>
    <col min="6396" max="6397" width="14.33203125" style="1" customWidth="1"/>
    <col min="6398" max="6398" width="13.109375" style="1" customWidth="1"/>
    <col min="6399" max="6649" width="9.109375" style="1"/>
    <col min="6650" max="6650" width="8.88671875" style="1" customWidth="1"/>
    <col min="6651" max="6651" width="59.88671875" style="1" customWidth="1"/>
    <col min="6652" max="6653" width="14.33203125" style="1" customWidth="1"/>
    <col min="6654" max="6654" width="13.109375" style="1" customWidth="1"/>
    <col min="6655" max="6905" width="9.109375" style="1"/>
    <col min="6906" max="6906" width="8.88671875" style="1" customWidth="1"/>
    <col min="6907" max="6907" width="59.88671875" style="1" customWidth="1"/>
    <col min="6908" max="6909" width="14.33203125" style="1" customWidth="1"/>
    <col min="6910" max="6910" width="13.109375" style="1" customWidth="1"/>
    <col min="6911" max="7161" width="9.109375" style="1"/>
    <col min="7162" max="7162" width="8.88671875" style="1" customWidth="1"/>
    <col min="7163" max="7163" width="59.88671875" style="1" customWidth="1"/>
    <col min="7164" max="7165" width="14.33203125" style="1" customWidth="1"/>
    <col min="7166" max="7166" width="13.109375" style="1" customWidth="1"/>
    <col min="7167" max="7417" width="9.109375" style="1"/>
    <col min="7418" max="7418" width="8.88671875" style="1" customWidth="1"/>
    <col min="7419" max="7419" width="59.88671875" style="1" customWidth="1"/>
    <col min="7420" max="7421" width="14.33203125" style="1" customWidth="1"/>
    <col min="7422" max="7422" width="13.109375" style="1" customWidth="1"/>
    <col min="7423" max="7673" width="9.109375" style="1"/>
    <col min="7674" max="7674" width="8.88671875" style="1" customWidth="1"/>
    <col min="7675" max="7675" width="59.88671875" style="1" customWidth="1"/>
    <col min="7676" max="7677" width="14.33203125" style="1" customWidth="1"/>
    <col min="7678" max="7678" width="13.109375" style="1" customWidth="1"/>
    <col min="7679" max="7929" width="9.109375" style="1"/>
    <col min="7930" max="7930" width="8.88671875" style="1" customWidth="1"/>
    <col min="7931" max="7931" width="59.88671875" style="1" customWidth="1"/>
    <col min="7932" max="7933" width="14.33203125" style="1" customWidth="1"/>
    <col min="7934" max="7934" width="13.109375" style="1" customWidth="1"/>
    <col min="7935" max="8185" width="9.109375" style="1"/>
    <col min="8186" max="8186" width="8.88671875" style="1" customWidth="1"/>
    <col min="8187" max="8187" width="59.88671875" style="1" customWidth="1"/>
    <col min="8188" max="8189" width="14.33203125" style="1" customWidth="1"/>
    <col min="8190" max="8190" width="13.109375" style="1" customWidth="1"/>
    <col min="8191" max="8441" width="9.109375" style="1"/>
    <col min="8442" max="8442" width="8.88671875" style="1" customWidth="1"/>
    <col min="8443" max="8443" width="59.88671875" style="1" customWidth="1"/>
    <col min="8444" max="8445" width="14.33203125" style="1" customWidth="1"/>
    <col min="8446" max="8446" width="13.109375" style="1" customWidth="1"/>
    <col min="8447" max="8697" width="9.109375" style="1"/>
    <col min="8698" max="8698" width="8.88671875" style="1" customWidth="1"/>
    <col min="8699" max="8699" width="59.88671875" style="1" customWidth="1"/>
    <col min="8700" max="8701" width="14.33203125" style="1" customWidth="1"/>
    <col min="8702" max="8702" width="13.109375" style="1" customWidth="1"/>
    <col min="8703" max="8953" width="9.109375" style="1"/>
    <col min="8954" max="8954" width="8.88671875" style="1" customWidth="1"/>
    <col min="8955" max="8955" width="59.88671875" style="1" customWidth="1"/>
    <col min="8956" max="8957" width="14.33203125" style="1" customWidth="1"/>
    <col min="8958" max="8958" width="13.109375" style="1" customWidth="1"/>
    <col min="8959" max="9209" width="9.109375" style="1"/>
    <col min="9210" max="9210" width="8.88671875" style="1" customWidth="1"/>
    <col min="9211" max="9211" width="59.88671875" style="1" customWidth="1"/>
    <col min="9212" max="9213" width="14.33203125" style="1" customWidth="1"/>
    <col min="9214" max="9214" width="13.109375" style="1" customWidth="1"/>
    <col min="9215" max="9465" width="9.109375" style="1"/>
    <col min="9466" max="9466" width="8.88671875" style="1" customWidth="1"/>
    <col min="9467" max="9467" width="59.88671875" style="1" customWidth="1"/>
    <col min="9468" max="9469" width="14.33203125" style="1" customWidth="1"/>
    <col min="9470" max="9470" width="13.109375" style="1" customWidth="1"/>
    <col min="9471" max="9721" width="9.109375" style="1"/>
    <col min="9722" max="9722" width="8.88671875" style="1" customWidth="1"/>
    <col min="9723" max="9723" width="59.88671875" style="1" customWidth="1"/>
    <col min="9724" max="9725" width="14.33203125" style="1" customWidth="1"/>
    <col min="9726" max="9726" width="13.109375" style="1" customWidth="1"/>
    <col min="9727" max="9977" width="9.109375" style="1"/>
    <col min="9978" max="9978" width="8.88671875" style="1" customWidth="1"/>
    <col min="9979" max="9979" width="59.88671875" style="1" customWidth="1"/>
    <col min="9980" max="9981" width="14.33203125" style="1" customWidth="1"/>
    <col min="9982" max="9982" width="13.109375" style="1" customWidth="1"/>
    <col min="9983" max="10233" width="9.109375" style="1"/>
    <col min="10234" max="10234" width="8.88671875" style="1" customWidth="1"/>
    <col min="10235" max="10235" width="59.88671875" style="1" customWidth="1"/>
    <col min="10236" max="10237" width="14.33203125" style="1" customWidth="1"/>
    <col min="10238" max="10238" width="13.109375" style="1" customWidth="1"/>
    <col min="10239" max="10489" width="9.109375" style="1"/>
    <col min="10490" max="10490" width="8.88671875" style="1" customWidth="1"/>
    <col min="10491" max="10491" width="59.88671875" style="1" customWidth="1"/>
    <col min="10492" max="10493" width="14.33203125" style="1" customWidth="1"/>
    <col min="10494" max="10494" width="13.109375" style="1" customWidth="1"/>
    <col min="10495" max="10745" width="9.109375" style="1"/>
    <col min="10746" max="10746" width="8.88671875" style="1" customWidth="1"/>
    <col min="10747" max="10747" width="59.88671875" style="1" customWidth="1"/>
    <col min="10748" max="10749" width="14.33203125" style="1" customWidth="1"/>
    <col min="10750" max="10750" width="13.109375" style="1" customWidth="1"/>
    <col min="10751" max="11001" width="9.109375" style="1"/>
    <col min="11002" max="11002" width="8.88671875" style="1" customWidth="1"/>
    <col min="11003" max="11003" width="59.88671875" style="1" customWidth="1"/>
    <col min="11004" max="11005" width="14.33203125" style="1" customWidth="1"/>
    <col min="11006" max="11006" width="13.109375" style="1" customWidth="1"/>
    <col min="11007" max="11257" width="9.109375" style="1"/>
    <col min="11258" max="11258" width="8.88671875" style="1" customWidth="1"/>
    <col min="11259" max="11259" width="59.88671875" style="1" customWidth="1"/>
    <col min="11260" max="11261" width="14.33203125" style="1" customWidth="1"/>
    <col min="11262" max="11262" width="13.109375" style="1" customWidth="1"/>
    <col min="11263" max="11513" width="9.109375" style="1"/>
    <col min="11514" max="11514" width="8.88671875" style="1" customWidth="1"/>
    <col min="11515" max="11515" width="59.88671875" style="1" customWidth="1"/>
    <col min="11516" max="11517" width="14.33203125" style="1" customWidth="1"/>
    <col min="11518" max="11518" width="13.109375" style="1" customWidth="1"/>
    <col min="11519" max="11769" width="9.109375" style="1"/>
    <col min="11770" max="11770" width="8.88671875" style="1" customWidth="1"/>
    <col min="11771" max="11771" width="59.88671875" style="1" customWidth="1"/>
    <col min="11772" max="11773" width="14.33203125" style="1" customWidth="1"/>
    <col min="11774" max="11774" width="13.109375" style="1" customWidth="1"/>
    <col min="11775" max="12025" width="9.109375" style="1"/>
    <col min="12026" max="12026" width="8.88671875" style="1" customWidth="1"/>
    <col min="12027" max="12027" width="59.88671875" style="1" customWidth="1"/>
    <col min="12028" max="12029" width="14.33203125" style="1" customWidth="1"/>
    <col min="12030" max="12030" width="13.109375" style="1" customWidth="1"/>
    <col min="12031" max="12281" width="9.109375" style="1"/>
    <col min="12282" max="12282" width="8.88671875" style="1" customWidth="1"/>
    <col min="12283" max="12283" width="59.88671875" style="1" customWidth="1"/>
    <col min="12284" max="12285" width="14.33203125" style="1" customWidth="1"/>
    <col min="12286" max="12286" width="13.109375" style="1" customWidth="1"/>
    <col min="12287" max="12537" width="9.109375" style="1"/>
    <col min="12538" max="12538" width="8.88671875" style="1" customWidth="1"/>
    <col min="12539" max="12539" width="59.88671875" style="1" customWidth="1"/>
    <col min="12540" max="12541" width="14.33203125" style="1" customWidth="1"/>
    <col min="12542" max="12542" width="13.109375" style="1" customWidth="1"/>
    <col min="12543" max="12793" width="9.109375" style="1"/>
    <col min="12794" max="12794" width="8.88671875" style="1" customWidth="1"/>
    <col min="12795" max="12795" width="59.88671875" style="1" customWidth="1"/>
    <col min="12796" max="12797" width="14.33203125" style="1" customWidth="1"/>
    <col min="12798" max="12798" width="13.109375" style="1" customWidth="1"/>
    <col min="12799" max="13049" width="9.109375" style="1"/>
    <col min="13050" max="13050" width="8.88671875" style="1" customWidth="1"/>
    <col min="13051" max="13051" width="59.88671875" style="1" customWidth="1"/>
    <col min="13052" max="13053" width="14.33203125" style="1" customWidth="1"/>
    <col min="13054" max="13054" width="13.109375" style="1" customWidth="1"/>
    <col min="13055" max="13305" width="9.109375" style="1"/>
    <col min="13306" max="13306" width="8.88671875" style="1" customWidth="1"/>
    <col min="13307" max="13307" width="59.88671875" style="1" customWidth="1"/>
    <col min="13308" max="13309" width="14.33203125" style="1" customWidth="1"/>
    <col min="13310" max="13310" width="13.109375" style="1" customWidth="1"/>
    <col min="13311" max="13561" width="9.109375" style="1"/>
    <col min="13562" max="13562" width="8.88671875" style="1" customWidth="1"/>
    <col min="13563" max="13563" width="59.88671875" style="1" customWidth="1"/>
    <col min="13564" max="13565" width="14.33203125" style="1" customWidth="1"/>
    <col min="13566" max="13566" width="13.109375" style="1" customWidth="1"/>
    <col min="13567" max="13817" width="9.109375" style="1"/>
    <col min="13818" max="13818" width="8.88671875" style="1" customWidth="1"/>
    <col min="13819" max="13819" width="59.88671875" style="1" customWidth="1"/>
    <col min="13820" max="13821" width="14.33203125" style="1" customWidth="1"/>
    <col min="13822" max="13822" width="13.109375" style="1" customWidth="1"/>
    <col min="13823" max="14073" width="9.109375" style="1"/>
    <col min="14074" max="14074" width="8.88671875" style="1" customWidth="1"/>
    <col min="14075" max="14075" width="59.88671875" style="1" customWidth="1"/>
    <col min="14076" max="14077" width="14.33203125" style="1" customWidth="1"/>
    <col min="14078" max="14078" width="13.109375" style="1" customWidth="1"/>
    <col min="14079" max="14329" width="9.109375" style="1"/>
    <col min="14330" max="14330" width="8.88671875" style="1" customWidth="1"/>
    <col min="14331" max="14331" width="59.88671875" style="1" customWidth="1"/>
    <col min="14332" max="14333" width="14.33203125" style="1" customWidth="1"/>
    <col min="14334" max="14334" width="13.109375" style="1" customWidth="1"/>
    <col min="14335" max="14585" width="9.109375" style="1"/>
    <col min="14586" max="14586" width="8.88671875" style="1" customWidth="1"/>
    <col min="14587" max="14587" width="59.88671875" style="1" customWidth="1"/>
    <col min="14588" max="14589" width="14.33203125" style="1" customWidth="1"/>
    <col min="14590" max="14590" width="13.109375" style="1" customWidth="1"/>
    <col min="14591" max="14841" width="9.109375" style="1"/>
    <col min="14842" max="14842" width="8.88671875" style="1" customWidth="1"/>
    <col min="14843" max="14843" width="59.88671875" style="1" customWidth="1"/>
    <col min="14844" max="14845" width="14.33203125" style="1" customWidth="1"/>
    <col min="14846" max="14846" width="13.109375" style="1" customWidth="1"/>
    <col min="14847" max="15097" width="9.109375" style="1"/>
    <col min="15098" max="15098" width="8.88671875" style="1" customWidth="1"/>
    <col min="15099" max="15099" width="59.88671875" style="1" customWidth="1"/>
    <col min="15100" max="15101" width="14.33203125" style="1" customWidth="1"/>
    <col min="15102" max="15102" width="13.109375" style="1" customWidth="1"/>
    <col min="15103" max="15353" width="9.109375" style="1"/>
    <col min="15354" max="15354" width="8.88671875" style="1" customWidth="1"/>
    <col min="15355" max="15355" width="59.88671875" style="1" customWidth="1"/>
    <col min="15356" max="15357" width="14.33203125" style="1" customWidth="1"/>
    <col min="15358" max="15358" width="13.109375" style="1" customWidth="1"/>
    <col min="15359" max="15609" width="9.109375" style="1"/>
    <col min="15610" max="15610" width="8.88671875" style="1" customWidth="1"/>
    <col min="15611" max="15611" width="59.88671875" style="1" customWidth="1"/>
    <col min="15612" max="15613" width="14.33203125" style="1" customWidth="1"/>
    <col min="15614" max="15614" width="13.109375" style="1" customWidth="1"/>
    <col min="15615" max="15865" width="9.109375" style="1"/>
    <col min="15866" max="15866" width="8.88671875" style="1" customWidth="1"/>
    <col min="15867" max="15867" width="59.88671875" style="1" customWidth="1"/>
    <col min="15868" max="15869" width="14.33203125" style="1" customWidth="1"/>
    <col min="15870" max="15870" width="13.109375" style="1" customWidth="1"/>
    <col min="15871" max="16121" width="9.109375" style="1"/>
    <col min="16122" max="16122" width="8.88671875" style="1" customWidth="1"/>
    <col min="16123" max="16123" width="59.88671875" style="1" customWidth="1"/>
    <col min="16124" max="16125" width="14.33203125" style="1" customWidth="1"/>
    <col min="16126" max="16126" width="13.109375" style="1" customWidth="1"/>
    <col min="16127" max="16379" width="9.109375" style="1"/>
    <col min="16380" max="16384" width="9.109375" style="1" customWidth="1"/>
  </cols>
  <sheetData>
    <row r="1" spans="1:12" ht="48" customHeight="1" x14ac:dyDescent="0.25">
      <c r="A1" s="11"/>
    </row>
    <row r="2" spans="1:12" ht="19.5" customHeight="1" x14ac:dyDescent="0.3">
      <c r="A2" s="30" t="s">
        <v>67</v>
      </c>
      <c r="B2" s="30"/>
    </row>
    <row r="3" spans="1:12" ht="24.75" customHeight="1" thickBot="1" x14ac:dyDescent="0.3">
      <c r="A3" s="31" t="s">
        <v>68</v>
      </c>
      <c r="B3" s="31"/>
    </row>
    <row r="4" spans="1:12" s="5" customFormat="1" ht="17.25" customHeight="1" thickBot="1" x14ac:dyDescent="0.3">
      <c r="A4" s="12" t="s">
        <v>41</v>
      </c>
      <c r="B4" s="13">
        <f>B5+B8+B9+B10+B15</f>
        <v>118202</v>
      </c>
    </row>
    <row r="5" spans="1:12" ht="20.25" customHeight="1" x14ac:dyDescent="0.25">
      <c r="A5" s="15" t="s">
        <v>2</v>
      </c>
      <c r="B5" s="27">
        <f>B6+B7</f>
        <v>12130</v>
      </c>
    </row>
    <row r="6" spans="1:12" s="3" customFormat="1" ht="20.25" customHeight="1" x14ac:dyDescent="0.25">
      <c r="A6" s="2" t="s">
        <v>3</v>
      </c>
      <c r="B6" s="10">
        <v>1200</v>
      </c>
    </row>
    <row r="7" spans="1:12" s="3" customFormat="1" ht="20.25" customHeight="1" x14ac:dyDescent="0.25">
      <c r="A7" s="10" t="s">
        <v>4</v>
      </c>
      <c r="B7" s="16">
        <v>10930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0.25" customHeight="1" x14ac:dyDescent="0.25">
      <c r="A8" s="18" t="s">
        <v>5</v>
      </c>
      <c r="B8" s="18">
        <f>1287+250+50</f>
        <v>1587</v>
      </c>
    </row>
    <row r="9" spans="1:12" ht="20.25" customHeight="1" x14ac:dyDescent="0.25">
      <c r="A9" s="18" t="s">
        <v>6</v>
      </c>
      <c r="B9" s="18">
        <v>450</v>
      </c>
    </row>
    <row r="10" spans="1:12" ht="19.5" customHeight="1" x14ac:dyDescent="0.25">
      <c r="A10" s="18" t="s">
        <v>7</v>
      </c>
      <c r="B10" s="18">
        <f>B11+B12+B13+B14</f>
        <v>75228</v>
      </c>
    </row>
    <row r="11" spans="1:12" s="3" customFormat="1" ht="20.25" customHeight="1" x14ac:dyDescent="0.25">
      <c r="A11" s="10" t="s">
        <v>8</v>
      </c>
      <c r="B11" s="10">
        <v>33752</v>
      </c>
    </row>
    <row r="12" spans="1:12" s="3" customFormat="1" ht="20.25" customHeight="1" x14ac:dyDescent="0.25">
      <c r="A12" s="10" t="s">
        <v>9</v>
      </c>
      <c r="B12" s="10">
        <v>13105</v>
      </c>
    </row>
    <row r="13" spans="1:12" s="3" customFormat="1" ht="20.25" customHeight="1" x14ac:dyDescent="0.25">
      <c r="A13" s="19" t="s">
        <v>10</v>
      </c>
      <c r="B13" s="10">
        <f>22630+1752</f>
        <v>24382</v>
      </c>
      <c r="D13" s="3" t="s">
        <v>62</v>
      </c>
    </row>
    <row r="14" spans="1:12" s="3" customFormat="1" ht="20.25" customHeight="1" x14ac:dyDescent="0.25">
      <c r="A14" s="19" t="s">
        <v>63</v>
      </c>
      <c r="B14" s="10">
        <v>3989</v>
      </c>
    </row>
    <row r="15" spans="1:12" ht="20.25" customHeight="1" x14ac:dyDescent="0.25">
      <c r="A15" s="20" t="s">
        <v>0</v>
      </c>
      <c r="B15" s="18">
        <f>B16+B17+B18+B19+B20+B21+B22+B23</f>
        <v>28807</v>
      </c>
    </row>
    <row r="16" spans="1:12" s="3" customFormat="1" ht="20.25" customHeight="1" x14ac:dyDescent="0.25">
      <c r="A16" s="10" t="s">
        <v>1</v>
      </c>
      <c r="B16" s="10">
        <v>1958</v>
      </c>
    </row>
    <row r="17" spans="1:4" s="3" customFormat="1" ht="20.25" customHeight="1" x14ac:dyDescent="0.25">
      <c r="A17" s="10" t="s">
        <v>11</v>
      </c>
      <c r="B17" s="10">
        <v>1700</v>
      </c>
    </row>
    <row r="18" spans="1:4" s="3" customFormat="1" ht="20.25" customHeight="1" x14ac:dyDescent="0.25">
      <c r="A18" s="10" t="s">
        <v>39</v>
      </c>
      <c r="B18" s="10">
        <v>1370</v>
      </c>
    </row>
    <row r="19" spans="1:4" s="3" customFormat="1" ht="20.25" customHeight="1" x14ac:dyDescent="0.25">
      <c r="A19" s="10" t="s">
        <v>12</v>
      </c>
      <c r="B19" s="10">
        <v>3700</v>
      </c>
    </row>
    <row r="20" spans="1:4" s="3" customFormat="1" ht="20.25" customHeight="1" x14ac:dyDescent="0.25">
      <c r="A20" s="10" t="s">
        <v>13</v>
      </c>
      <c r="B20" s="10">
        <v>490</v>
      </c>
    </row>
    <row r="21" spans="1:4" s="3" customFormat="1" ht="20.25" customHeight="1" x14ac:dyDescent="0.25">
      <c r="A21" s="10" t="s">
        <v>14</v>
      </c>
      <c r="B21" s="10">
        <v>90</v>
      </c>
    </row>
    <row r="22" spans="1:4" s="3" customFormat="1" ht="20.25" customHeight="1" x14ac:dyDescent="0.25">
      <c r="A22" s="10" t="s">
        <v>15</v>
      </c>
      <c r="B22" s="10">
        <f>11445+3989+565+231+228+2272+605</f>
        <v>19335</v>
      </c>
    </row>
    <row r="23" spans="1:4" s="3" customFormat="1" ht="20.25" customHeight="1" x14ac:dyDescent="0.25">
      <c r="A23" s="10" t="s">
        <v>16</v>
      </c>
      <c r="B23" s="10">
        <v>164</v>
      </c>
      <c r="C23" s="3" t="s">
        <v>57</v>
      </c>
    </row>
    <row r="24" spans="1:4" ht="20.25" customHeight="1" thickBot="1" x14ac:dyDescent="0.3">
      <c r="A24" s="4"/>
    </row>
    <row r="25" spans="1:4" s="6" customFormat="1" ht="17.25" customHeight="1" thickBot="1" x14ac:dyDescent="0.3">
      <c r="A25" s="21" t="s">
        <v>42</v>
      </c>
      <c r="B25" s="29">
        <f>B26+B31+B44+B45+B46+B47+B48+B49+B50+B51</f>
        <v>115632.9</v>
      </c>
    </row>
    <row r="26" spans="1:4" ht="16.5" customHeight="1" x14ac:dyDescent="0.25">
      <c r="A26" s="22" t="s">
        <v>17</v>
      </c>
      <c r="B26" s="9">
        <f>B27+B28+B29+B30</f>
        <v>54712</v>
      </c>
    </row>
    <row r="27" spans="1:4" ht="19.5" customHeight="1" x14ac:dyDescent="0.25">
      <c r="A27" s="10" t="s">
        <v>18</v>
      </c>
      <c r="B27" s="9">
        <v>42772</v>
      </c>
    </row>
    <row r="28" spans="1:4" ht="19.5" customHeight="1" x14ac:dyDescent="0.25">
      <c r="A28" s="10" t="s">
        <v>19</v>
      </c>
      <c r="B28" s="9">
        <v>10291</v>
      </c>
    </row>
    <row r="29" spans="1:4" ht="19.5" customHeight="1" x14ac:dyDescent="0.25">
      <c r="A29" s="10" t="s">
        <v>20</v>
      </c>
      <c r="B29" s="9">
        <v>13</v>
      </c>
    </row>
    <row r="30" spans="1:4" ht="19.5" customHeight="1" x14ac:dyDescent="0.25">
      <c r="A30" s="10" t="s">
        <v>21</v>
      </c>
      <c r="B30" s="9">
        <v>1636</v>
      </c>
    </row>
    <row r="31" spans="1:4" ht="19.5" customHeight="1" x14ac:dyDescent="0.25">
      <c r="A31" s="18" t="s">
        <v>22</v>
      </c>
      <c r="B31" s="18">
        <f>B32+B33+B34+B35+B36+B37+B38+B39+B40+B41+B42+B43</f>
        <v>32592.9</v>
      </c>
    </row>
    <row r="32" spans="1:4" ht="18" customHeight="1" x14ac:dyDescent="0.25">
      <c r="A32" s="23" t="s">
        <v>66</v>
      </c>
      <c r="B32" s="9">
        <f>8185+761</f>
        <v>8946</v>
      </c>
      <c r="C32" s="6"/>
      <c r="D32" s="6"/>
    </row>
    <row r="33" spans="1:4" ht="30.75" customHeight="1" x14ac:dyDescent="0.25">
      <c r="A33" s="23" t="s">
        <v>23</v>
      </c>
      <c r="B33" s="9">
        <f>1603+26+41+2</f>
        <v>1672</v>
      </c>
      <c r="D33" s="6"/>
    </row>
    <row r="34" spans="1:4" ht="19.5" customHeight="1" x14ac:dyDescent="0.25">
      <c r="A34" s="10" t="s">
        <v>24</v>
      </c>
      <c r="B34" s="9">
        <v>10400</v>
      </c>
    </row>
    <row r="35" spans="1:4" ht="19.5" hidden="1" customHeight="1" x14ac:dyDescent="0.25">
      <c r="A35" s="10"/>
      <c r="B35" s="9"/>
    </row>
    <row r="36" spans="1:4" ht="20.25" customHeight="1" x14ac:dyDescent="0.25">
      <c r="A36" s="10" t="s">
        <v>47</v>
      </c>
      <c r="B36" s="9">
        <v>357</v>
      </c>
      <c r="C36" s="6" t="s">
        <v>51</v>
      </c>
    </row>
    <row r="37" spans="1:4" ht="20.25" customHeight="1" x14ac:dyDescent="0.25">
      <c r="A37" s="10" t="s">
        <v>43</v>
      </c>
      <c r="B37" s="26">
        <v>1677.9</v>
      </c>
      <c r="C37" s="6" t="s">
        <v>46</v>
      </c>
    </row>
    <row r="38" spans="1:4" ht="20.25" customHeight="1" x14ac:dyDescent="0.25">
      <c r="A38" s="10" t="s">
        <v>25</v>
      </c>
      <c r="B38" s="9">
        <v>200</v>
      </c>
    </row>
    <row r="39" spans="1:4" ht="42" customHeight="1" x14ac:dyDescent="0.25">
      <c r="A39" s="23" t="s">
        <v>65</v>
      </c>
      <c r="B39" s="9">
        <v>3420</v>
      </c>
    </row>
    <row r="40" spans="1:4" ht="19.5" hidden="1" customHeight="1" x14ac:dyDescent="0.25">
      <c r="A40" s="10"/>
      <c r="B40" s="9"/>
    </row>
    <row r="41" spans="1:4" ht="19.5" customHeight="1" x14ac:dyDescent="0.25">
      <c r="A41" s="10" t="s">
        <v>54</v>
      </c>
      <c r="B41" s="9">
        <f>1980+304+10+91</f>
        <v>2385</v>
      </c>
      <c r="C41" s="6" t="s">
        <v>55</v>
      </c>
    </row>
    <row r="42" spans="1:4" ht="28.2" customHeight="1" x14ac:dyDescent="0.25">
      <c r="A42" s="23" t="s">
        <v>26</v>
      </c>
      <c r="B42" s="9">
        <v>1781</v>
      </c>
    </row>
    <row r="43" spans="1:4" ht="18.75" customHeight="1" x14ac:dyDescent="0.25">
      <c r="A43" s="10" t="s">
        <v>27</v>
      </c>
      <c r="B43" s="9">
        <v>1754</v>
      </c>
      <c r="C43" s="6" t="s">
        <v>60</v>
      </c>
    </row>
    <row r="44" spans="1:4" ht="18.75" customHeight="1" x14ac:dyDescent="0.25">
      <c r="A44" s="18" t="s">
        <v>28</v>
      </c>
      <c r="B44" s="18">
        <v>4135</v>
      </c>
      <c r="C44" s="6" t="s">
        <v>52</v>
      </c>
    </row>
    <row r="45" spans="1:4" ht="18.75" customHeight="1" x14ac:dyDescent="0.25">
      <c r="A45" s="18" t="s">
        <v>29</v>
      </c>
      <c r="B45" s="18">
        <v>900</v>
      </c>
      <c r="C45" s="6" t="s">
        <v>50</v>
      </c>
    </row>
    <row r="46" spans="1:4" ht="18.75" customHeight="1" x14ac:dyDescent="0.25">
      <c r="A46" s="14" t="s">
        <v>30</v>
      </c>
      <c r="B46" s="18">
        <v>2019</v>
      </c>
      <c r="C46" s="6" t="s">
        <v>61</v>
      </c>
    </row>
    <row r="47" spans="1:4" ht="18.75" customHeight="1" x14ac:dyDescent="0.25">
      <c r="A47" s="14"/>
      <c r="B47" s="18"/>
    </row>
    <row r="48" spans="1:4" ht="18.75" customHeight="1" x14ac:dyDescent="0.25">
      <c r="A48" s="14" t="s">
        <v>31</v>
      </c>
      <c r="B48" s="18">
        <v>2440</v>
      </c>
    </row>
    <row r="49" spans="1:3" ht="18.75" customHeight="1" x14ac:dyDescent="0.25">
      <c r="A49" s="14" t="s">
        <v>64</v>
      </c>
      <c r="B49" s="18">
        <f>3515+95</f>
        <v>3610</v>
      </c>
      <c r="C49" s="6" t="s">
        <v>56</v>
      </c>
    </row>
    <row r="50" spans="1:3" ht="19.5" customHeight="1" x14ac:dyDescent="0.25">
      <c r="A50" s="14" t="s">
        <v>32</v>
      </c>
      <c r="B50" s="18">
        <v>1210</v>
      </c>
    </row>
    <row r="51" spans="1:3" ht="19.5" customHeight="1" x14ac:dyDescent="0.25">
      <c r="A51" s="14" t="s">
        <v>33</v>
      </c>
      <c r="B51" s="18">
        <f>B52+B53+B54+B55+B56</f>
        <v>14014</v>
      </c>
    </row>
    <row r="52" spans="1:3" s="3" customFormat="1" ht="18.75" customHeight="1" x14ac:dyDescent="0.25">
      <c r="A52" s="10" t="s">
        <v>34</v>
      </c>
      <c r="B52" s="10">
        <v>2164</v>
      </c>
    </row>
    <row r="53" spans="1:3" s="3" customFormat="1" ht="34.200000000000003" customHeight="1" x14ac:dyDescent="0.25">
      <c r="A53" s="23" t="s">
        <v>35</v>
      </c>
      <c r="B53" s="10">
        <v>9860</v>
      </c>
      <c r="C53" s="3" t="s">
        <v>45</v>
      </c>
    </row>
    <row r="54" spans="1:3" s="3" customFormat="1" ht="18.75" customHeight="1" x14ac:dyDescent="0.25">
      <c r="A54" s="10" t="s">
        <v>36</v>
      </c>
      <c r="B54" s="10">
        <v>0</v>
      </c>
    </row>
    <row r="55" spans="1:3" s="3" customFormat="1" ht="18.75" customHeight="1" x14ac:dyDescent="0.25">
      <c r="A55" s="10" t="s">
        <v>37</v>
      </c>
      <c r="B55" s="10">
        <v>490</v>
      </c>
      <c r="C55" s="3" t="s">
        <v>44</v>
      </c>
    </row>
    <row r="56" spans="1:3" s="3" customFormat="1" ht="18.75" customHeight="1" x14ac:dyDescent="0.25">
      <c r="A56" s="10" t="s">
        <v>40</v>
      </c>
      <c r="B56" s="10">
        <v>1500</v>
      </c>
    </row>
    <row r="58" spans="1:3" ht="17.25" customHeight="1" x14ac:dyDescent="0.25">
      <c r="A58" s="8" t="s">
        <v>38</v>
      </c>
      <c r="B58" s="28">
        <f>B4-B25</f>
        <v>2569.1000000000058</v>
      </c>
    </row>
    <row r="60" spans="1:3" x14ac:dyDescent="0.25">
      <c r="A60" s="7"/>
    </row>
    <row r="66" spans="1:1" ht="14.4" x14ac:dyDescent="0.25">
      <c r="A66" s="24"/>
    </row>
    <row r="67" spans="1:1" ht="14.4" x14ac:dyDescent="0.25">
      <c r="A67" s="24"/>
    </row>
    <row r="68" spans="1:1" ht="14.4" x14ac:dyDescent="0.25">
      <c r="A68" s="24"/>
    </row>
    <row r="69" spans="1:1" ht="14.4" x14ac:dyDescent="0.25">
      <c r="A69" s="24"/>
    </row>
    <row r="70" spans="1:1" ht="14.4" x14ac:dyDescent="0.25">
      <c r="A70" s="24"/>
    </row>
    <row r="71" spans="1:1" ht="14.4" x14ac:dyDescent="0.25">
      <c r="A71" s="24"/>
    </row>
  </sheetData>
  <mergeCells count="2">
    <mergeCell ref="A2:B2"/>
    <mergeCell ref="A3:B3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opLeftCell="A13" workbookViewId="0">
      <selection activeCell="J23" sqref="J23"/>
    </sheetView>
  </sheetViews>
  <sheetFormatPr defaultRowHeight="13.2" x14ac:dyDescent="0.25"/>
  <sheetData>
    <row r="1" spans="1:2" x14ac:dyDescent="0.25">
      <c r="A1">
        <v>41.16</v>
      </c>
    </row>
    <row r="2" spans="1:2" x14ac:dyDescent="0.25">
      <c r="A2">
        <v>42.35</v>
      </c>
    </row>
    <row r="3" spans="1:2" x14ac:dyDescent="0.25">
      <c r="A3">
        <v>62.49</v>
      </c>
    </row>
    <row r="4" spans="1:2" x14ac:dyDescent="0.25">
      <c r="A4">
        <v>54.04</v>
      </c>
    </row>
    <row r="5" spans="1:2" x14ac:dyDescent="0.25">
      <c r="A5">
        <v>217.34</v>
      </c>
    </row>
    <row r="6" spans="1:2" x14ac:dyDescent="0.25">
      <c r="A6">
        <v>37.630000000000003</v>
      </c>
    </row>
    <row r="7" spans="1:2" x14ac:dyDescent="0.25">
      <c r="A7">
        <v>66.98</v>
      </c>
    </row>
    <row r="8" spans="1:2" x14ac:dyDescent="0.25">
      <c r="A8">
        <v>5.22</v>
      </c>
    </row>
    <row r="9" spans="1:2" x14ac:dyDescent="0.25">
      <c r="A9">
        <v>65.84</v>
      </c>
    </row>
    <row r="10" spans="1:2" x14ac:dyDescent="0.25">
      <c r="A10">
        <v>9.08</v>
      </c>
    </row>
    <row r="11" spans="1:2" x14ac:dyDescent="0.25">
      <c r="A11">
        <v>48.92</v>
      </c>
      <c r="B11" s="25" t="s">
        <v>48</v>
      </c>
    </row>
    <row r="12" spans="1:2" x14ac:dyDescent="0.25">
      <c r="A12">
        <v>32.36</v>
      </c>
    </row>
    <row r="13" spans="1:2" x14ac:dyDescent="0.25">
      <c r="A13">
        <v>73.349999999999994</v>
      </c>
      <c r="B13" s="25" t="s">
        <v>48</v>
      </c>
    </row>
    <row r="14" spans="1:2" x14ac:dyDescent="0.25">
      <c r="A14">
        <v>77.98</v>
      </c>
      <c r="B14" s="25" t="s">
        <v>48</v>
      </c>
    </row>
    <row r="15" spans="1:2" x14ac:dyDescent="0.25">
      <c r="A15">
        <v>96.75</v>
      </c>
      <c r="B15" s="25" t="s">
        <v>48</v>
      </c>
    </row>
    <row r="16" spans="1:2" x14ac:dyDescent="0.25">
      <c r="A16">
        <v>114.72</v>
      </c>
    </row>
    <row r="17" spans="1:5" x14ac:dyDescent="0.25">
      <c r="A17">
        <v>59.76</v>
      </c>
      <c r="B17" s="25" t="s">
        <v>48</v>
      </c>
    </row>
    <row r="18" spans="1:5" x14ac:dyDescent="0.25">
      <c r="A18">
        <v>237.44</v>
      </c>
    </row>
    <row r="19" spans="1:5" x14ac:dyDescent="0.25">
      <c r="A19">
        <v>70.72</v>
      </c>
    </row>
    <row r="20" spans="1:5" x14ac:dyDescent="0.25">
      <c r="A20">
        <v>52.09</v>
      </c>
    </row>
    <row r="21" spans="1:5" x14ac:dyDescent="0.25">
      <c r="A21">
        <v>19.149999999999999</v>
      </c>
    </row>
    <row r="22" spans="1:5" x14ac:dyDescent="0.25">
      <c r="A22">
        <v>17.34</v>
      </c>
    </row>
    <row r="23" spans="1:5" x14ac:dyDescent="0.25">
      <c r="A23">
        <v>50.98</v>
      </c>
      <c r="B23" s="25" t="s">
        <v>48</v>
      </c>
    </row>
    <row r="24" spans="1:5" x14ac:dyDescent="0.25">
      <c r="A24">
        <v>59.3</v>
      </c>
    </row>
    <row r="25" spans="1:5" x14ac:dyDescent="0.25">
      <c r="A25">
        <v>57.91</v>
      </c>
    </row>
    <row r="26" spans="1:5" x14ac:dyDescent="0.25">
      <c r="A26">
        <v>70.72</v>
      </c>
    </row>
    <row r="27" spans="1:5" x14ac:dyDescent="0.25">
      <c r="A27">
        <v>14.23</v>
      </c>
    </row>
    <row r="28" spans="1:5" x14ac:dyDescent="0.25">
      <c r="A28">
        <v>48.25</v>
      </c>
    </row>
    <row r="29" spans="1:5" x14ac:dyDescent="0.25">
      <c r="A29">
        <v>36.61</v>
      </c>
    </row>
    <row r="30" spans="1:5" x14ac:dyDescent="0.25">
      <c r="A30">
        <v>68.3</v>
      </c>
    </row>
    <row r="31" spans="1:5" x14ac:dyDescent="0.25">
      <c r="A31">
        <v>46.16</v>
      </c>
    </row>
    <row r="32" spans="1:5" x14ac:dyDescent="0.25">
      <c r="A32">
        <v>43.26</v>
      </c>
      <c r="D32" s="25" t="s">
        <v>58</v>
      </c>
      <c r="E32">
        <f>SUM(A2:A32)</f>
        <v>1957.2700000000002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topLeftCell="A25" workbookViewId="0">
      <selection activeCell="I24" sqref="I24"/>
    </sheetView>
  </sheetViews>
  <sheetFormatPr defaultRowHeight="13.2" x14ac:dyDescent="0.25"/>
  <sheetData>
    <row r="1" spans="1:1" x14ac:dyDescent="0.25">
      <c r="A1">
        <v>8.4700000000000006</v>
      </c>
    </row>
    <row r="2" spans="1:1" x14ac:dyDescent="0.25">
      <c r="A2">
        <v>15.26</v>
      </c>
    </row>
    <row r="3" spans="1:1" x14ac:dyDescent="0.25">
      <c r="A3">
        <v>8.4700000000000006</v>
      </c>
    </row>
    <row r="4" spans="1:1" x14ac:dyDescent="0.25">
      <c r="A4">
        <v>39.93</v>
      </c>
    </row>
    <row r="5" spans="1:1" x14ac:dyDescent="0.25">
      <c r="A5" s="25">
        <v>12.16</v>
      </c>
    </row>
    <row r="6" spans="1:1" x14ac:dyDescent="0.25">
      <c r="A6">
        <v>46.27</v>
      </c>
    </row>
    <row r="7" spans="1:1" x14ac:dyDescent="0.25">
      <c r="A7">
        <v>8.4700000000000006</v>
      </c>
    </row>
    <row r="8" spans="1:1" x14ac:dyDescent="0.25">
      <c r="A8">
        <v>12.16</v>
      </c>
    </row>
    <row r="9" spans="1:1" x14ac:dyDescent="0.25">
      <c r="A9">
        <v>8.4700000000000006</v>
      </c>
    </row>
    <row r="10" spans="1:1" x14ac:dyDescent="0.25">
      <c r="A10">
        <v>68.61</v>
      </c>
    </row>
    <row r="11" spans="1:1" x14ac:dyDescent="0.25">
      <c r="A11">
        <v>39.880000000000003</v>
      </c>
    </row>
    <row r="12" spans="1:1" x14ac:dyDescent="0.25">
      <c r="A12">
        <v>12.16</v>
      </c>
    </row>
    <row r="13" spans="1:1" x14ac:dyDescent="0.25">
      <c r="A13">
        <v>266.2</v>
      </c>
    </row>
    <row r="14" spans="1:1" x14ac:dyDescent="0.25">
      <c r="A14">
        <v>26.78</v>
      </c>
    </row>
    <row r="15" spans="1:1" x14ac:dyDescent="0.25">
      <c r="A15">
        <v>8.4700000000000006</v>
      </c>
    </row>
    <row r="16" spans="1:1" x14ac:dyDescent="0.25">
      <c r="A16">
        <v>47.42</v>
      </c>
    </row>
    <row r="17" spans="1:4" x14ac:dyDescent="0.25">
      <c r="A17">
        <v>207.88</v>
      </c>
      <c r="B17" s="25" t="s">
        <v>49</v>
      </c>
    </row>
    <row r="18" spans="1:4" x14ac:dyDescent="0.25">
      <c r="A18">
        <v>12.16</v>
      </c>
    </row>
    <row r="19" spans="1:4" x14ac:dyDescent="0.25">
      <c r="A19">
        <v>8.4700000000000006</v>
      </c>
    </row>
    <row r="20" spans="1:4" x14ac:dyDescent="0.25">
      <c r="A20">
        <v>12.16</v>
      </c>
    </row>
    <row r="21" spans="1:4" x14ac:dyDescent="0.25">
      <c r="A21">
        <v>46.81</v>
      </c>
    </row>
    <row r="22" spans="1:4" x14ac:dyDescent="0.25">
      <c r="A22">
        <v>8.4700000000000006</v>
      </c>
    </row>
    <row r="23" spans="1:4" x14ac:dyDescent="0.25">
      <c r="A23">
        <v>12.16</v>
      </c>
    </row>
    <row r="24" spans="1:4" x14ac:dyDescent="0.25">
      <c r="A24">
        <v>8.4700000000000006</v>
      </c>
    </row>
    <row r="25" spans="1:4" x14ac:dyDescent="0.25">
      <c r="A25">
        <v>56.57</v>
      </c>
    </row>
    <row r="26" spans="1:4" x14ac:dyDescent="0.25">
      <c r="A26">
        <v>12.71</v>
      </c>
    </row>
    <row r="27" spans="1:4" x14ac:dyDescent="0.25">
      <c r="A27">
        <v>79.260000000000005</v>
      </c>
    </row>
    <row r="28" spans="1:4" x14ac:dyDescent="0.25">
      <c r="A28">
        <v>8.4700000000000006</v>
      </c>
    </row>
    <row r="29" spans="1:4" x14ac:dyDescent="0.25">
      <c r="A29">
        <v>59.99</v>
      </c>
    </row>
    <row r="30" spans="1:4" x14ac:dyDescent="0.25">
      <c r="A30">
        <v>19.190000000000001</v>
      </c>
    </row>
    <row r="31" spans="1:4" x14ac:dyDescent="0.25">
      <c r="A31">
        <v>8.4700000000000006</v>
      </c>
    </row>
    <row r="32" spans="1:4" x14ac:dyDescent="0.25">
      <c r="C32" s="25" t="s">
        <v>59</v>
      </c>
      <c r="D32">
        <f>SUM(A2:A31)</f>
        <v>1181.95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3121-BB38-43CD-A5B6-2FAD38C453A2}">
  <dimension ref="A1:E178"/>
  <sheetViews>
    <sheetView topLeftCell="A37" workbookViewId="0">
      <selection activeCell="F11" sqref="F11"/>
    </sheetView>
  </sheetViews>
  <sheetFormatPr defaultColWidth="9.109375" defaultRowHeight="15.6" x14ac:dyDescent="0.25"/>
  <cols>
    <col min="1" max="1" width="7.109375" style="32" customWidth="1"/>
    <col min="2" max="2" width="70.109375" customWidth="1"/>
    <col min="3" max="3" width="16.33203125" style="34" customWidth="1"/>
  </cols>
  <sheetData>
    <row r="1" spans="1:5" ht="48" customHeight="1" x14ac:dyDescent="0.25">
      <c r="B1" s="33"/>
    </row>
    <row r="2" spans="1:5" ht="38.25" customHeight="1" x14ac:dyDescent="0.3">
      <c r="A2" s="30" t="s">
        <v>69</v>
      </c>
      <c r="B2" s="30"/>
      <c r="C2" s="35"/>
    </row>
    <row r="3" spans="1:5" ht="30.75" customHeight="1" thickBot="1" x14ac:dyDescent="0.3">
      <c r="A3" s="31" t="s">
        <v>70</v>
      </c>
      <c r="B3" s="31"/>
      <c r="C3" s="36"/>
    </row>
    <row r="4" spans="1:5" s="40" customFormat="1" ht="17.25" customHeight="1" thickBot="1" x14ac:dyDescent="0.35">
      <c r="A4" s="37"/>
      <c r="B4" s="38" t="s">
        <v>71</v>
      </c>
      <c r="C4" s="39">
        <f>C7+C8</f>
        <v>13317</v>
      </c>
      <c r="E4" s="41"/>
    </row>
    <row r="5" spans="1:5" s="40" customFormat="1" ht="17.25" customHeight="1" thickBot="1" x14ac:dyDescent="0.35">
      <c r="A5" s="37"/>
      <c r="B5" s="42" t="s">
        <v>72</v>
      </c>
      <c r="C5" s="43">
        <f>C4*30/100</f>
        <v>3995.1</v>
      </c>
    </row>
    <row r="6" spans="1:5" s="40" customFormat="1" ht="17.25" customHeight="1" thickBot="1" x14ac:dyDescent="0.35">
      <c r="A6" s="44">
        <v>1</v>
      </c>
      <c r="B6" s="45" t="s">
        <v>73</v>
      </c>
      <c r="C6" s="46">
        <f>C4-C5+C9+C13</f>
        <v>10236.9</v>
      </c>
    </row>
    <row r="7" spans="1:5" ht="20.25" customHeight="1" x14ac:dyDescent="0.25">
      <c r="A7" s="47" t="s">
        <v>74</v>
      </c>
      <c r="B7" s="48" t="s">
        <v>75</v>
      </c>
      <c r="C7" s="49">
        <v>11127</v>
      </c>
    </row>
    <row r="8" spans="1:5" ht="20.25" customHeight="1" x14ac:dyDescent="0.25">
      <c r="A8" s="50" t="s">
        <v>76</v>
      </c>
      <c r="B8" s="51" t="s">
        <v>77</v>
      </c>
      <c r="C8" s="52">
        <v>2190</v>
      </c>
      <c r="E8" s="53"/>
    </row>
    <row r="9" spans="1:5" ht="20.25" customHeight="1" x14ac:dyDescent="0.25">
      <c r="A9" s="50" t="s">
        <v>78</v>
      </c>
      <c r="B9" s="51" t="s">
        <v>79</v>
      </c>
      <c r="C9" s="52">
        <v>675</v>
      </c>
    </row>
    <row r="10" spans="1:5" ht="19.5" customHeight="1" x14ac:dyDescent="0.25">
      <c r="A10" s="50" t="s">
        <v>80</v>
      </c>
      <c r="B10" s="51" t="s">
        <v>81</v>
      </c>
      <c r="C10" s="52"/>
    </row>
    <row r="11" spans="1:5" ht="19.5" customHeight="1" x14ac:dyDescent="0.25">
      <c r="A11" s="54" t="s">
        <v>82</v>
      </c>
      <c r="B11" s="51" t="s">
        <v>83</v>
      </c>
      <c r="C11" s="52"/>
    </row>
    <row r="12" spans="1:5" ht="20.25" customHeight="1" x14ac:dyDescent="0.25">
      <c r="A12" s="50" t="s">
        <v>84</v>
      </c>
      <c r="B12" s="55" t="s">
        <v>85</v>
      </c>
      <c r="C12" s="52"/>
    </row>
    <row r="13" spans="1:5" ht="20.25" customHeight="1" x14ac:dyDescent="0.25">
      <c r="A13" s="50" t="s">
        <v>86</v>
      </c>
      <c r="B13" s="55" t="s">
        <v>87</v>
      </c>
      <c r="C13" s="52">
        <v>240</v>
      </c>
    </row>
    <row r="14" spans="1:5" ht="20.25" customHeight="1" x14ac:dyDescent="0.25">
      <c r="A14" s="50" t="s">
        <v>88</v>
      </c>
      <c r="B14" s="55" t="s">
        <v>89</v>
      </c>
      <c r="C14" s="52"/>
    </row>
    <row r="15" spans="1:5" ht="20.25" customHeight="1" thickBot="1" x14ac:dyDescent="0.35">
      <c r="A15" s="56"/>
      <c r="B15" s="57"/>
      <c r="C15" s="58"/>
    </row>
    <row r="16" spans="1:5" s="25" customFormat="1" ht="17.25" customHeight="1" thickBot="1" x14ac:dyDescent="0.35">
      <c r="A16" s="59">
        <v>2</v>
      </c>
      <c r="B16" s="60" t="s">
        <v>90</v>
      </c>
      <c r="C16" s="61">
        <f>C18+C26+C42+C47</f>
        <v>11542.119999999999</v>
      </c>
    </row>
    <row r="17" spans="1:3" s="25" customFormat="1" ht="17.25" customHeight="1" x14ac:dyDescent="0.3">
      <c r="A17" s="62"/>
      <c r="B17" s="63"/>
      <c r="C17" s="64"/>
    </row>
    <row r="18" spans="1:3" s="67" customFormat="1" ht="16.5" customHeight="1" x14ac:dyDescent="0.3">
      <c r="A18" s="65" t="s">
        <v>91</v>
      </c>
      <c r="B18" s="66" t="s">
        <v>92</v>
      </c>
      <c r="C18" s="64">
        <f>C19+C20+C21+C22+C23+C24+C25</f>
        <v>1642</v>
      </c>
    </row>
    <row r="19" spans="1:3" ht="35.25" customHeight="1" x14ac:dyDescent="0.25">
      <c r="A19" s="68" t="s">
        <v>93</v>
      </c>
      <c r="B19" s="69" t="s">
        <v>94</v>
      </c>
      <c r="C19" s="70">
        <f>429.55+187.55+139.15+9.5</f>
        <v>765.75</v>
      </c>
    </row>
    <row r="20" spans="1:3" ht="19.5" customHeight="1" x14ac:dyDescent="0.25">
      <c r="A20" s="68" t="s">
        <v>95</v>
      </c>
      <c r="B20" s="71" t="s">
        <v>96</v>
      </c>
      <c r="C20" s="70">
        <v>40</v>
      </c>
    </row>
    <row r="21" spans="1:3" ht="19.5" customHeight="1" x14ac:dyDescent="0.25">
      <c r="A21" s="68" t="s">
        <v>97</v>
      </c>
      <c r="B21" s="71" t="s">
        <v>98</v>
      </c>
      <c r="C21" s="70"/>
    </row>
    <row r="22" spans="1:3" ht="19.5" customHeight="1" x14ac:dyDescent="0.25">
      <c r="A22" s="68" t="s">
        <v>99</v>
      </c>
      <c r="B22" s="71" t="s">
        <v>100</v>
      </c>
      <c r="C22" s="70"/>
    </row>
    <row r="23" spans="1:3" ht="19.5" customHeight="1" x14ac:dyDescent="0.25">
      <c r="A23" s="68" t="s">
        <v>101</v>
      </c>
      <c r="B23" s="71" t="s">
        <v>102</v>
      </c>
      <c r="C23" s="70"/>
    </row>
    <row r="24" spans="1:3" ht="19.5" customHeight="1" x14ac:dyDescent="0.25">
      <c r="A24" s="68" t="s">
        <v>103</v>
      </c>
      <c r="B24" s="71" t="s">
        <v>104</v>
      </c>
      <c r="C24" s="70"/>
    </row>
    <row r="25" spans="1:3" ht="19.5" customHeight="1" x14ac:dyDescent="0.3">
      <c r="A25" s="68" t="s">
        <v>105</v>
      </c>
      <c r="B25" s="72" t="s">
        <v>106</v>
      </c>
      <c r="C25" s="64">
        <v>836.25</v>
      </c>
    </row>
    <row r="26" spans="1:3" s="67" customFormat="1" ht="19.5" customHeight="1" x14ac:dyDescent="0.3">
      <c r="A26" s="73" t="s">
        <v>107</v>
      </c>
      <c r="B26" s="74" t="s">
        <v>108</v>
      </c>
      <c r="C26" s="64"/>
    </row>
    <row r="27" spans="1:3" s="25" customFormat="1" ht="16.5" customHeight="1" x14ac:dyDescent="0.25">
      <c r="A27" s="75" t="s">
        <v>109</v>
      </c>
      <c r="B27" s="76" t="s">
        <v>110</v>
      </c>
      <c r="C27" s="52">
        <v>0</v>
      </c>
    </row>
    <row r="28" spans="1:3" s="25" customFormat="1" ht="20.25" customHeight="1" x14ac:dyDescent="0.25">
      <c r="A28" s="75" t="s">
        <v>111</v>
      </c>
      <c r="B28" s="77" t="s">
        <v>112</v>
      </c>
      <c r="C28" s="52"/>
    </row>
    <row r="29" spans="1:3" ht="19.5" customHeight="1" x14ac:dyDescent="0.25">
      <c r="A29" s="78" t="s">
        <v>113</v>
      </c>
      <c r="B29" s="79" t="s">
        <v>114</v>
      </c>
      <c r="C29" s="70"/>
    </row>
    <row r="30" spans="1:3" s="82" customFormat="1" ht="32.25" customHeight="1" x14ac:dyDescent="0.3">
      <c r="A30" s="80" t="s">
        <v>115</v>
      </c>
      <c r="B30" s="81" t="s">
        <v>116</v>
      </c>
      <c r="C30" s="64"/>
    </row>
    <row r="31" spans="1:3" ht="19.5" customHeight="1" x14ac:dyDescent="0.25">
      <c r="A31" s="78" t="s">
        <v>117</v>
      </c>
      <c r="B31" s="79"/>
      <c r="C31" s="70"/>
    </row>
    <row r="32" spans="1:3" ht="19.5" customHeight="1" x14ac:dyDescent="0.25">
      <c r="A32" s="78" t="s">
        <v>118</v>
      </c>
      <c r="B32" s="79"/>
      <c r="C32" s="70"/>
    </row>
    <row r="33" spans="1:3" ht="19.5" customHeight="1" x14ac:dyDescent="0.3">
      <c r="A33" s="80" t="s">
        <v>119</v>
      </c>
      <c r="B33" s="83" t="s">
        <v>120</v>
      </c>
      <c r="C33" s="64"/>
    </row>
    <row r="34" spans="1:3" ht="19.5" customHeight="1" x14ac:dyDescent="0.3">
      <c r="A34" s="80" t="s">
        <v>121</v>
      </c>
      <c r="B34" s="83" t="s">
        <v>122</v>
      </c>
      <c r="C34" s="64">
        <v>80</v>
      </c>
    </row>
    <row r="35" spans="1:3" ht="30.75" customHeight="1" x14ac:dyDescent="0.25">
      <c r="A35" s="78" t="s">
        <v>123</v>
      </c>
      <c r="B35" s="84"/>
      <c r="C35" s="70"/>
    </row>
    <row r="36" spans="1:3" ht="19.5" customHeight="1" x14ac:dyDescent="0.3">
      <c r="A36" s="80" t="s">
        <v>124</v>
      </c>
      <c r="B36" s="83" t="s">
        <v>125</v>
      </c>
      <c r="C36" s="64">
        <f>C37+C38+C39+C40</f>
        <v>188.25</v>
      </c>
    </row>
    <row r="37" spans="1:3" ht="23.25" customHeight="1" x14ac:dyDescent="0.25">
      <c r="A37" s="78" t="s">
        <v>126</v>
      </c>
      <c r="B37" s="84" t="s">
        <v>127</v>
      </c>
      <c r="C37" s="70">
        <v>5.25</v>
      </c>
    </row>
    <row r="38" spans="1:3" ht="19.5" customHeight="1" x14ac:dyDescent="0.25">
      <c r="A38" s="78" t="s">
        <v>128</v>
      </c>
      <c r="B38" s="79" t="s">
        <v>129</v>
      </c>
      <c r="C38" s="70"/>
    </row>
    <row r="39" spans="1:3" ht="19.5" customHeight="1" x14ac:dyDescent="0.25">
      <c r="A39" s="78" t="s">
        <v>130</v>
      </c>
      <c r="B39" s="79" t="s">
        <v>131</v>
      </c>
      <c r="C39" s="70">
        <v>183</v>
      </c>
    </row>
    <row r="40" spans="1:3" ht="19.5" customHeight="1" x14ac:dyDescent="0.25">
      <c r="A40" s="78" t="s">
        <v>132</v>
      </c>
      <c r="B40" s="79" t="s">
        <v>133</v>
      </c>
      <c r="C40" s="70"/>
    </row>
    <row r="41" spans="1:3" ht="18.75" customHeight="1" x14ac:dyDescent="0.3">
      <c r="A41" s="85"/>
      <c r="B41" s="72"/>
      <c r="C41" s="64"/>
    </row>
    <row r="42" spans="1:3" s="86" customFormat="1" ht="18.75" customHeight="1" x14ac:dyDescent="0.3">
      <c r="A42" s="73" t="s">
        <v>134</v>
      </c>
      <c r="B42" s="74" t="s">
        <v>135</v>
      </c>
      <c r="C42" s="64">
        <f>C43+C44+C45+C46</f>
        <v>7170.12</v>
      </c>
    </row>
    <row r="43" spans="1:3" s="86" customFormat="1" ht="18.75" customHeight="1" x14ac:dyDescent="0.25">
      <c r="A43" s="78" t="s">
        <v>136</v>
      </c>
      <c r="B43" s="79" t="s">
        <v>137</v>
      </c>
      <c r="C43" s="70">
        <f>667.16+97.41+839.55+2079+257+3230</f>
        <v>7170.12</v>
      </c>
    </row>
    <row r="44" spans="1:3" s="86" customFormat="1" ht="18.75" customHeight="1" x14ac:dyDescent="0.25">
      <c r="A44" s="78" t="s">
        <v>138</v>
      </c>
      <c r="B44" s="79" t="s">
        <v>139</v>
      </c>
      <c r="C44" s="70"/>
    </row>
    <row r="45" spans="1:3" s="90" customFormat="1" ht="18.75" customHeight="1" x14ac:dyDescent="0.25">
      <c r="A45" s="87" t="s">
        <v>140</v>
      </c>
      <c r="B45" s="88"/>
      <c r="C45" s="89"/>
    </row>
    <row r="46" spans="1:3" s="90" customFormat="1" ht="18.75" customHeight="1" x14ac:dyDescent="0.25">
      <c r="A46" s="87" t="s">
        <v>141</v>
      </c>
      <c r="B46" s="88"/>
      <c r="C46" s="89"/>
    </row>
    <row r="47" spans="1:3" s="86" customFormat="1" ht="18.75" customHeight="1" x14ac:dyDescent="0.3">
      <c r="A47" s="73" t="s">
        <v>142</v>
      </c>
      <c r="B47" s="74" t="s">
        <v>125</v>
      </c>
      <c r="C47" s="64">
        <f>C48+C49+C50</f>
        <v>2730</v>
      </c>
    </row>
    <row r="48" spans="1:3" ht="19.5" customHeight="1" x14ac:dyDescent="0.25">
      <c r="A48" s="78" t="s">
        <v>143</v>
      </c>
      <c r="B48" s="79" t="s">
        <v>144</v>
      </c>
      <c r="C48" s="70">
        <v>1500</v>
      </c>
    </row>
    <row r="49" spans="1:3" ht="19.5" customHeight="1" x14ac:dyDescent="0.25">
      <c r="A49" s="78" t="s">
        <v>145</v>
      </c>
      <c r="B49" s="79" t="s">
        <v>146</v>
      </c>
      <c r="C49" s="70">
        <v>680</v>
      </c>
    </row>
    <row r="50" spans="1:3" ht="19.5" customHeight="1" x14ac:dyDescent="0.3">
      <c r="A50" s="78" t="s">
        <v>147</v>
      </c>
      <c r="B50" s="79" t="s">
        <v>148</v>
      </c>
      <c r="C50" s="64">
        <v>550</v>
      </c>
    </row>
    <row r="51" spans="1:3" ht="18.75" customHeight="1" x14ac:dyDescent="0.25">
      <c r="A51" s="85"/>
      <c r="B51" s="91" t="s">
        <v>58</v>
      </c>
      <c r="C51" s="92">
        <f>C6-C16</f>
        <v>-1305.2199999999993</v>
      </c>
    </row>
    <row r="52" spans="1:3" ht="13.2" x14ac:dyDescent="0.25">
      <c r="A52" s="93"/>
      <c r="B52" s="94">
        <v>2018</v>
      </c>
      <c r="C52" s="95">
        <v>-277</v>
      </c>
    </row>
    <row r="53" spans="1:3" ht="13.2" x14ac:dyDescent="0.25">
      <c r="B53" s="96" t="s">
        <v>149</v>
      </c>
      <c r="C53" s="97">
        <f>C51+C52</f>
        <v>-1582.2199999999993</v>
      </c>
    </row>
    <row r="54" spans="1:3" ht="15" x14ac:dyDescent="0.25">
      <c r="B54" s="96"/>
      <c r="C54" s="98"/>
    </row>
    <row r="55" spans="1:3" ht="13.2" x14ac:dyDescent="0.25">
      <c r="B55" s="96"/>
      <c r="C55" s="97"/>
    </row>
    <row r="56" spans="1:3" x14ac:dyDescent="0.25">
      <c r="B56" s="96"/>
      <c r="C56" s="99"/>
    </row>
    <row r="135" spans="4:5" x14ac:dyDescent="0.25">
      <c r="D135" s="67"/>
      <c r="E135" s="67"/>
    </row>
    <row r="150" spans="4:4" x14ac:dyDescent="0.25">
      <c r="D150" s="67"/>
    </row>
    <row r="178" spans="4:4" x14ac:dyDescent="0.25">
      <c r="D178" s="100"/>
    </row>
  </sheetData>
  <mergeCells count="3">
    <mergeCell ref="A2:B2"/>
    <mergeCell ref="C2:C3"/>
    <mergeCell ref="A3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06C0-1444-4A68-969E-0194AD4AE076}">
  <dimension ref="A1:G43"/>
  <sheetViews>
    <sheetView workbookViewId="0">
      <selection activeCell="F4" sqref="F4"/>
    </sheetView>
  </sheetViews>
  <sheetFormatPr defaultRowHeight="15.6" x14ac:dyDescent="0.25"/>
  <cols>
    <col min="1" max="1" width="8" style="101" customWidth="1"/>
    <col min="2" max="2" width="69.6640625" style="104" customWidth="1"/>
    <col min="3" max="3" width="10.44140625" style="135" customWidth="1"/>
    <col min="4" max="247" width="8.88671875" style="104"/>
    <col min="248" max="248" width="8" style="104" customWidth="1"/>
    <col min="249" max="249" width="83.6640625" style="104" customWidth="1"/>
    <col min="250" max="250" width="16.33203125" style="104" customWidth="1"/>
    <col min="251" max="251" width="23.33203125" style="104" customWidth="1"/>
    <col min="252" max="252" width="9.5546875" style="104" customWidth="1"/>
    <col min="253" max="503" width="8.88671875" style="104"/>
    <col min="504" max="504" width="8" style="104" customWidth="1"/>
    <col min="505" max="505" width="83.6640625" style="104" customWidth="1"/>
    <col min="506" max="506" width="16.33203125" style="104" customWidth="1"/>
    <col min="507" max="507" width="23.33203125" style="104" customWidth="1"/>
    <col min="508" max="508" width="9.5546875" style="104" customWidth="1"/>
    <col min="509" max="759" width="8.88671875" style="104"/>
    <col min="760" max="760" width="8" style="104" customWidth="1"/>
    <col min="761" max="761" width="83.6640625" style="104" customWidth="1"/>
    <col min="762" max="762" width="16.33203125" style="104" customWidth="1"/>
    <col min="763" max="763" width="23.33203125" style="104" customWidth="1"/>
    <col min="764" max="764" width="9.5546875" style="104" customWidth="1"/>
    <col min="765" max="1015" width="8.88671875" style="104"/>
    <col min="1016" max="1016" width="8" style="104" customWidth="1"/>
    <col min="1017" max="1017" width="83.6640625" style="104" customWidth="1"/>
    <col min="1018" max="1018" width="16.33203125" style="104" customWidth="1"/>
    <col min="1019" max="1019" width="23.33203125" style="104" customWidth="1"/>
    <col min="1020" max="1020" width="9.5546875" style="104" customWidth="1"/>
    <col min="1021" max="1271" width="8.88671875" style="104"/>
    <col min="1272" max="1272" width="8" style="104" customWidth="1"/>
    <col min="1273" max="1273" width="83.6640625" style="104" customWidth="1"/>
    <col min="1274" max="1274" width="16.33203125" style="104" customWidth="1"/>
    <col min="1275" max="1275" width="23.33203125" style="104" customWidth="1"/>
    <col min="1276" max="1276" width="9.5546875" style="104" customWidth="1"/>
    <col min="1277" max="1527" width="8.88671875" style="104"/>
    <col min="1528" max="1528" width="8" style="104" customWidth="1"/>
    <col min="1529" max="1529" width="83.6640625" style="104" customWidth="1"/>
    <col min="1530" max="1530" width="16.33203125" style="104" customWidth="1"/>
    <col min="1531" max="1531" width="23.33203125" style="104" customWidth="1"/>
    <col min="1532" max="1532" width="9.5546875" style="104" customWidth="1"/>
    <col min="1533" max="1783" width="8.88671875" style="104"/>
    <col min="1784" max="1784" width="8" style="104" customWidth="1"/>
    <col min="1785" max="1785" width="83.6640625" style="104" customWidth="1"/>
    <col min="1786" max="1786" width="16.33203125" style="104" customWidth="1"/>
    <col min="1787" max="1787" width="23.33203125" style="104" customWidth="1"/>
    <col min="1788" max="1788" width="9.5546875" style="104" customWidth="1"/>
    <col min="1789" max="2039" width="8.88671875" style="104"/>
    <col min="2040" max="2040" width="8" style="104" customWidth="1"/>
    <col min="2041" max="2041" width="83.6640625" style="104" customWidth="1"/>
    <col min="2042" max="2042" width="16.33203125" style="104" customWidth="1"/>
    <col min="2043" max="2043" width="23.33203125" style="104" customWidth="1"/>
    <col min="2044" max="2044" width="9.5546875" style="104" customWidth="1"/>
    <col min="2045" max="2295" width="8.88671875" style="104"/>
    <col min="2296" max="2296" width="8" style="104" customWidth="1"/>
    <col min="2297" max="2297" width="83.6640625" style="104" customWidth="1"/>
    <col min="2298" max="2298" width="16.33203125" style="104" customWidth="1"/>
    <col min="2299" max="2299" width="23.33203125" style="104" customWidth="1"/>
    <col min="2300" max="2300" width="9.5546875" style="104" customWidth="1"/>
    <col min="2301" max="2551" width="8.88671875" style="104"/>
    <col min="2552" max="2552" width="8" style="104" customWidth="1"/>
    <col min="2553" max="2553" width="83.6640625" style="104" customWidth="1"/>
    <col min="2554" max="2554" width="16.33203125" style="104" customWidth="1"/>
    <col min="2555" max="2555" width="23.33203125" style="104" customWidth="1"/>
    <col min="2556" max="2556" width="9.5546875" style="104" customWidth="1"/>
    <col min="2557" max="2807" width="8.88671875" style="104"/>
    <col min="2808" max="2808" width="8" style="104" customWidth="1"/>
    <col min="2809" max="2809" width="83.6640625" style="104" customWidth="1"/>
    <col min="2810" max="2810" width="16.33203125" style="104" customWidth="1"/>
    <col min="2811" max="2811" width="23.33203125" style="104" customWidth="1"/>
    <col min="2812" max="2812" width="9.5546875" style="104" customWidth="1"/>
    <col min="2813" max="3063" width="8.88671875" style="104"/>
    <col min="3064" max="3064" width="8" style="104" customWidth="1"/>
    <col min="3065" max="3065" width="83.6640625" style="104" customWidth="1"/>
    <col min="3066" max="3066" width="16.33203125" style="104" customWidth="1"/>
    <col min="3067" max="3067" width="23.33203125" style="104" customWidth="1"/>
    <col min="3068" max="3068" width="9.5546875" style="104" customWidth="1"/>
    <col min="3069" max="3319" width="8.88671875" style="104"/>
    <col min="3320" max="3320" width="8" style="104" customWidth="1"/>
    <col min="3321" max="3321" width="83.6640625" style="104" customWidth="1"/>
    <col min="3322" max="3322" width="16.33203125" style="104" customWidth="1"/>
    <col min="3323" max="3323" width="23.33203125" style="104" customWidth="1"/>
    <col min="3324" max="3324" width="9.5546875" style="104" customWidth="1"/>
    <col min="3325" max="3575" width="8.88671875" style="104"/>
    <col min="3576" max="3576" width="8" style="104" customWidth="1"/>
    <col min="3577" max="3577" width="83.6640625" style="104" customWidth="1"/>
    <col min="3578" max="3578" width="16.33203125" style="104" customWidth="1"/>
    <col min="3579" max="3579" width="23.33203125" style="104" customWidth="1"/>
    <col min="3580" max="3580" width="9.5546875" style="104" customWidth="1"/>
    <col min="3581" max="3831" width="8.88671875" style="104"/>
    <col min="3832" max="3832" width="8" style="104" customWidth="1"/>
    <col min="3833" max="3833" width="83.6640625" style="104" customWidth="1"/>
    <col min="3834" max="3834" width="16.33203125" style="104" customWidth="1"/>
    <col min="3835" max="3835" width="23.33203125" style="104" customWidth="1"/>
    <col min="3836" max="3836" width="9.5546875" style="104" customWidth="1"/>
    <col min="3837" max="4087" width="8.88671875" style="104"/>
    <col min="4088" max="4088" width="8" style="104" customWidth="1"/>
    <col min="4089" max="4089" width="83.6640625" style="104" customWidth="1"/>
    <col min="4090" max="4090" width="16.33203125" style="104" customWidth="1"/>
    <col min="4091" max="4091" width="23.33203125" style="104" customWidth="1"/>
    <col min="4092" max="4092" width="9.5546875" style="104" customWidth="1"/>
    <col min="4093" max="4343" width="8.88671875" style="104"/>
    <col min="4344" max="4344" width="8" style="104" customWidth="1"/>
    <col min="4345" max="4345" width="83.6640625" style="104" customWidth="1"/>
    <col min="4346" max="4346" width="16.33203125" style="104" customWidth="1"/>
    <col min="4347" max="4347" width="23.33203125" style="104" customWidth="1"/>
    <col min="4348" max="4348" width="9.5546875" style="104" customWidth="1"/>
    <col min="4349" max="4599" width="8.88671875" style="104"/>
    <col min="4600" max="4600" width="8" style="104" customWidth="1"/>
    <col min="4601" max="4601" width="83.6640625" style="104" customWidth="1"/>
    <col min="4602" max="4602" width="16.33203125" style="104" customWidth="1"/>
    <col min="4603" max="4603" width="23.33203125" style="104" customWidth="1"/>
    <col min="4604" max="4604" width="9.5546875" style="104" customWidth="1"/>
    <col min="4605" max="4855" width="8.88671875" style="104"/>
    <col min="4856" max="4856" width="8" style="104" customWidth="1"/>
    <col min="4857" max="4857" width="83.6640625" style="104" customWidth="1"/>
    <col min="4858" max="4858" width="16.33203125" style="104" customWidth="1"/>
    <col min="4859" max="4859" width="23.33203125" style="104" customWidth="1"/>
    <col min="4860" max="4860" width="9.5546875" style="104" customWidth="1"/>
    <col min="4861" max="5111" width="8.88671875" style="104"/>
    <col min="5112" max="5112" width="8" style="104" customWidth="1"/>
    <col min="5113" max="5113" width="83.6640625" style="104" customWidth="1"/>
    <col min="5114" max="5114" width="16.33203125" style="104" customWidth="1"/>
    <col min="5115" max="5115" width="23.33203125" style="104" customWidth="1"/>
    <col min="5116" max="5116" width="9.5546875" style="104" customWidth="1"/>
    <col min="5117" max="5367" width="8.88671875" style="104"/>
    <col min="5368" max="5368" width="8" style="104" customWidth="1"/>
    <col min="5369" max="5369" width="83.6640625" style="104" customWidth="1"/>
    <col min="5370" max="5370" width="16.33203125" style="104" customWidth="1"/>
    <col min="5371" max="5371" width="23.33203125" style="104" customWidth="1"/>
    <col min="5372" max="5372" width="9.5546875" style="104" customWidth="1"/>
    <col min="5373" max="5623" width="8.88671875" style="104"/>
    <col min="5624" max="5624" width="8" style="104" customWidth="1"/>
    <col min="5625" max="5625" width="83.6640625" style="104" customWidth="1"/>
    <col min="5626" max="5626" width="16.33203125" style="104" customWidth="1"/>
    <col min="5627" max="5627" width="23.33203125" style="104" customWidth="1"/>
    <col min="5628" max="5628" width="9.5546875" style="104" customWidth="1"/>
    <col min="5629" max="5879" width="8.88671875" style="104"/>
    <col min="5880" max="5880" width="8" style="104" customWidth="1"/>
    <col min="5881" max="5881" width="83.6640625" style="104" customWidth="1"/>
    <col min="5882" max="5882" width="16.33203125" style="104" customWidth="1"/>
    <col min="5883" max="5883" width="23.33203125" style="104" customWidth="1"/>
    <col min="5884" max="5884" width="9.5546875" style="104" customWidth="1"/>
    <col min="5885" max="6135" width="8.88671875" style="104"/>
    <col min="6136" max="6136" width="8" style="104" customWidth="1"/>
    <col min="6137" max="6137" width="83.6640625" style="104" customWidth="1"/>
    <col min="6138" max="6138" width="16.33203125" style="104" customWidth="1"/>
    <col min="6139" max="6139" width="23.33203125" style="104" customWidth="1"/>
    <col min="6140" max="6140" width="9.5546875" style="104" customWidth="1"/>
    <col min="6141" max="6391" width="8.88671875" style="104"/>
    <col min="6392" max="6392" width="8" style="104" customWidth="1"/>
    <col min="6393" max="6393" width="83.6640625" style="104" customWidth="1"/>
    <col min="6394" max="6394" width="16.33203125" style="104" customWidth="1"/>
    <col min="6395" max="6395" width="23.33203125" style="104" customWidth="1"/>
    <col min="6396" max="6396" width="9.5546875" style="104" customWidth="1"/>
    <col min="6397" max="6647" width="8.88671875" style="104"/>
    <col min="6648" max="6648" width="8" style="104" customWidth="1"/>
    <col min="6649" max="6649" width="83.6640625" style="104" customWidth="1"/>
    <col min="6650" max="6650" width="16.33203125" style="104" customWidth="1"/>
    <col min="6651" max="6651" width="23.33203125" style="104" customWidth="1"/>
    <col min="6652" max="6652" width="9.5546875" style="104" customWidth="1"/>
    <col min="6653" max="6903" width="8.88671875" style="104"/>
    <col min="6904" max="6904" width="8" style="104" customWidth="1"/>
    <col min="6905" max="6905" width="83.6640625" style="104" customWidth="1"/>
    <col min="6906" max="6906" width="16.33203125" style="104" customWidth="1"/>
    <col min="6907" max="6907" width="23.33203125" style="104" customWidth="1"/>
    <col min="6908" max="6908" width="9.5546875" style="104" customWidth="1"/>
    <col min="6909" max="7159" width="8.88671875" style="104"/>
    <col min="7160" max="7160" width="8" style="104" customWidth="1"/>
    <col min="7161" max="7161" width="83.6640625" style="104" customWidth="1"/>
    <col min="7162" max="7162" width="16.33203125" style="104" customWidth="1"/>
    <col min="7163" max="7163" width="23.33203125" style="104" customWidth="1"/>
    <col min="7164" max="7164" width="9.5546875" style="104" customWidth="1"/>
    <col min="7165" max="7415" width="8.88671875" style="104"/>
    <col min="7416" max="7416" width="8" style="104" customWidth="1"/>
    <col min="7417" max="7417" width="83.6640625" style="104" customWidth="1"/>
    <col min="7418" max="7418" width="16.33203125" style="104" customWidth="1"/>
    <col min="7419" max="7419" width="23.33203125" style="104" customWidth="1"/>
    <col min="7420" max="7420" width="9.5546875" style="104" customWidth="1"/>
    <col min="7421" max="7671" width="8.88671875" style="104"/>
    <col min="7672" max="7672" width="8" style="104" customWidth="1"/>
    <col min="7673" max="7673" width="83.6640625" style="104" customWidth="1"/>
    <col min="7674" max="7674" width="16.33203125" style="104" customWidth="1"/>
    <col min="7675" max="7675" width="23.33203125" style="104" customWidth="1"/>
    <col min="7676" max="7676" width="9.5546875" style="104" customWidth="1"/>
    <col min="7677" max="7927" width="8.88671875" style="104"/>
    <col min="7928" max="7928" width="8" style="104" customWidth="1"/>
    <col min="7929" max="7929" width="83.6640625" style="104" customWidth="1"/>
    <col min="7930" max="7930" width="16.33203125" style="104" customWidth="1"/>
    <col min="7931" max="7931" width="23.33203125" style="104" customWidth="1"/>
    <col min="7932" max="7932" width="9.5546875" style="104" customWidth="1"/>
    <col min="7933" max="8183" width="8.88671875" style="104"/>
    <col min="8184" max="8184" width="8" style="104" customWidth="1"/>
    <col min="8185" max="8185" width="83.6640625" style="104" customWidth="1"/>
    <col min="8186" max="8186" width="16.33203125" style="104" customWidth="1"/>
    <col min="8187" max="8187" width="23.33203125" style="104" customWidth="1"/>
    <col min="8188" max="8188" width="9.5546875" style="104" customWidth="1"/>
    <col min="8189" max="8439" width="8.88671875" style="104"/>
    <col min="8440" max="8440" width="8" style="104" customWidth="1"/>
    <col min="8441" max="8441" width="83.6640625" style="104" customWidth="1"/>
    <col min="8442" max="8442" width="16.33203125" style="104" customWidth="1"/>
    <col min="8443" max="8443" width="23.33203125" style="104" customWidth="1"/>
    <col min="8444" max="8444" width="9.5546875" style="104" customWidth="1"/>
    <col min="8445" max="8695" width="8.88671875" style="104"/>
    <col min="8696" max="8696" width="8" style="104" customWidth="1"/>
    <col min="8697" max="8697" width="83.6640625" style="104" customWidth="1"/>
    <col min="8698" max="8698" width="16.33203125" style="104" customWidth="1"/>
    <col min="8699" max="8699" width="23.33203125" style="104" customWidth="1"/>
    <col min="8700" max="8700" width="9.5546875" style="104" customWidth="1"/>
    <col min="8701" max="8951" width="8.88671875" style="104"/>
    <col min="8952" max="8952" width="8" style="104" customWidth="1"/>
    <col min="8953" max="8953" width="83.6640625" style="104" customWidth="1"/>
    <col min="8954" max="8954" width="16.33203125" style="104" customWidth="1"/>
    <col min="8955" max="8955" width="23.33203125" style="104" customWidth="1"/>
    <col min="8956" max="8956" width="9.5546875" style="104" customWidth="1"/>
    <col min="8957" max="9207" width="8.88671875" style="104"/>
    <col min="9208" max="9208" width="8" style="104" customWidth="1"/>
    <col min="9209" max="9209" width="83.6640625" style="104" customWidth="1"/>
    <col min="9210" max="9210" width="16.33203125" style="104" customWidth="1"/>
    <col min="9211" max="9211" width="23.33203125" style="104" customWidth="1"/>
    <col min="9212" max="9212" width="9.5546875" style="104" customWidth="1"/>
    <col min="9213" max="9463" width="8.88671875" style="104"/>
    <col min="9464" max="9464" width="8" style="104" customWidth="1"/>
    <col min="9465" max="9465" width="83.6640625" style="104" customWidth="1"/>
    <col min="9466" max="9466" width="16.33203125" style="104" customWidth="1"/>
    <col min="9467" max="9467" width="23.33203125" style="104" customWidth="1"/>
    <col min="9468" max="9468" width="9.5546875" style="104" customWidth="1"/>
    <col min="9469" max="9719" width="8.88671875" style="104"/>
    <col min="9720" max="9720" width="8" style="104" customWidth="1"/>
    <col min="9721" max="9721" width="83.6640625" style="104" customWidth="1"/>
    <col min="9722" max="9722" width="16.33203125" style="104" customWidth="1"/>
    <col min="9723" max="9723" width="23.33203125" style="104" customWidth="1"/>
    <col min="9724" max="9724" width="9.5546875" style="104" customWidth="1"/>
    <col min="9725" max="9975" width="8.88671875" style="104"/>
    <col min="9976" max="9976" width="8" style="104" customWidth="1"/>
    <col min="9977" max="9977" width="83.6640625" style="104" customWidth="1"/>
    <col min="9978" max="9978" width="16.33203125" style="104" customWidth="1"/>
    <col min="9979" max="9979" width="23.33203125" style="104" customWidth="1"/>
    <col min="9980" max="9980" width="9.5546875" style="104" customWidth="1"/>
    <col min="9981" max="10231" width="8.88671875" style="104"/>
    <col min="10232" max="10232" width="8" style="104" customWidth="1"/>
    <col min="10233" max="10233" width="83.6640625" style="104" customWidth="1"/>
    <col min="10234" max="10234" width="16.33203125" style="104" customWidth="1"/>
    <col min="10235" max="10235" width="23.33203125" style="104" customWidth="1"/>
    <col min="10236" max="10236" width="9.5546875" style="104" customWidth="1"/>
    <col min="10237" max="10487" width="8.88671875" style="104"/>
    <col min="10488" max="10488" width="8" style="104" customWidth="1"/>
    <col min="10489" max="10489" width="83.6640625" style="104" customWidth="1"/>
    <col min="10490" max="10490" width="16.33203125" style="104" customWidth="1"/>
    <col min="10491" max="10491" width="23.33203125" style="104" customWidth="1"/>
    <col min="10492" max="10492" width="9.5546875" style="104" customWidth="1"/>
    <col min="10493" max="10743" width="8.88671875" style="104"/>
    <col min="10744" max="10744" width="8" style="104" customWidth="1"/>
    <col min="10745" max="10745" width="83.6640625" style="104" customWidth="1"/>
    <col min="10746" max="10746" width="16.33203125" style="104" customWidth="1"/>
    <col min="10747" max="10747" width="23.33203125" style="104" customWidth="1"/>
    <col min="10748" max="10748" width="9.5546875" style="104" customWidth="1"/>
    <col min="10749" max="10999" width="8.88671875" style="104"/>
    <col min="11000" max="11000" width="8" style="104" customWidth="1"/>
    <col min="11001" max="11001" width="83.6640625" style="104" customWidth="1"/>
    <col min="11002" max="11002" width="16.33203125" style="104" customWidth="1"/>
    <col min="11003" max="11003" width="23.33203125" style="104" customWidth="1"/>
    <col min="11004" max="11004" width="9.5546875" style="104" customWidth="1"/>
    <col min="11005" max="11255" width="8.88671875" style="104"/>
    <col min="11256" max="11256" width="8" style="104" customWidth="1"/>
    <col min="11257" max="11257" width="83.6640625" style="104" customWidth="1"/>
    <col min="11258" max="11258" width="16.33203125" style="104" customWidth="1"/>
    <col min="11259" max="11259" width="23.33203125" style="104" customWidth="1"/>
    <col min="11260" max="11260" width="9.5546875" style="104" customWidth="1"/>
    <col min="11261" max="11511" width="8.88671875" style="104"/>
    <col min="11512" max="11512" width="8" style="104" customWidth="1"/>
    <col min="11513" max="11513" width="83.6640625" style="104" customWidth="1"/>
    <col min="11514" max="11514" width="16.33203125" style="104" customWidth="1"/>
    <col min="11515" max="11515" width="23.33203125" style="104" customWidth="1"/>
    <col min="11516" max="11516" width="9.5546875" style="104" customWidth="1"/>
    <col min="11517" max="11767" width="8.88671875" style="104"/>
    <col min="11768" max="11768" width="8" style="104" customWidth="1"/>
    <col min="11769" max="11769" width="83.6640625" style="104" customWidth="1"/>
    <col min="11770" max="11770" width="16.33203125" style="104" customWidth="1"/>
    <col min="11771" max="11771" width="23.33203125" style="104" customWidth="1"/>
    <col min="11772" max="11772" width="9.5546875" style="104" customWidth="1"/>
    <col min="11773" max="12023" width="8.88671875" style="104"/>
    <col min="12024" max="12024" width="8" style="104" customWidth="1"/>
    <col min="12025" max="12025" width="83.6640625" style="104" customWidth="1"/>
    <col min="12026" max="12026" width="16.33203125" style="104" customWidth="1"/>
    <col min="12027" max="12027" width="23.33203125" style="104" customWidth="1"/>
    <col min="12028" max="12028" width="9.5546875" style="104" customWidth="1"/>
    <col min="12029" max="12279" width="8.88671875" style="104"/>
    <col min="12280" max="12280" width="8" style="104" customWidth="1"/>
    <col min="12281" max="12281" width="83.6640625" style="104" customWidth="1"/>
    <col min="12282" max="12282" width="16.33203125" style="104" customWidth="1"/>
    <col min="12283" max="12283" width="23.33203125" style="104" customWidth="1"/>
    <col min="12284" max="12284" width="9.5546875" style="104" customWidth="1"/>
    <col min="12285" max="12535" width="8.88671875" style="104"/>
    <col min="12536" max="12536" width="8" style="104" customWidth="1"/>
    <col min="12537" max="12537" width="83.6640625" style="104" customWidth="1"/>
    <col min="12538" max="12538" width="16.33203125" style="104" customWidth="1"/>
    <col min="12539" max="12539" width="23.33203125" style="104" customWidth="1"/>
    <col min="12540" max="12540" width="9.5546875" style="104" customWidth="1"/>
    <col min="12541" max="12791" width="8.88671875" style="104"/>
    <col min="12792" max="12792" width="8" style="104" customWidth="1"/>
    <col min="12793" max="12793" width="83.6640625" style="104" customWidth="1"/>
    <col min="12794" max="12794" width="16.33203125" style="104" customWidth="1"/>
    <col min="12795" max="12795" width="23.33203125" style="104" customWidth="1"/>
    <col min="12796" max="12796" width="9.5546875" style="104" customWidth="1"/>
    <col min="12797" max="13047" width="8.88671875" style="104"/>
    <col min="13048" max="13048" width="8" style="104" customWidth="1"/>
    <col min="13049" max="13049" width="83.6640625" style="104" customWidth="1"/>
    <col min="13050" max="13050" width="16.33203125" style="104" customWidth="1"/>
    <col min="13051" max="13051" width="23.33203125" style="104" customWidth="1"/>
    <col min="13052" max="13052" width="9.5546875" style="104" customWidth="1"/>
    <col min="13053" max="13303" width="8.88671875" style="104"/>
    <col min="13304" max="13304" width="8" style="104" customWidth="1"/>
    <col min="13305" max="13305" width="83.6640625" style="104" customWidth="1"/>
    <col min="13306" max="13306" width="16.33203125" style="104" customWidth="1"/>
    <col min="13307" max="13307" width="23.33203125" style="104" customWidth="1"/>
    <col min="13308" max="13308" width="9.5546875" style="104" customWidth="1"/>
    <col min="13309" max="13559" width="8.88671875" style="104"/>
    <col min="13560" max="13560" width="8" style="104" customWidth="1"/>
    <col min="13561" max="13561" width="83.6640625" style="104" customWidth="1"/>
    <col min="13562" max="13562" width="16.33203125" style="104" customWidth="1"/>
    <col min="13563" max="13563" width="23.33203125" style="104" customWidth="1"/>
    <col min="13564" max="13564" width="9.5546875" style="104" customWidth="1"/>
    <col min="13565" max="13815" width="8.88671875" style="104"/>
    <col min="13816" max="13816" width="8" style="104" customWidth="1"/>
    <col min="13817" max="13817" width="83.6640625" style="104" customWidth="1"/>
    <col min="13818" max="13818" width="16.33203125" style="104" customWidth="1"/>
    <col min="13819" max="13819" width="23.33203125" style="104" customWidth="1"/>
    <col min="13820" max="13820" width="9.5546875" style="104" customWidth="1"/>
    <col min="13821" max="14071" width="8.88671875" style="104"/>
    <col min="14072" max="14072" width="8" style="104" customWidth="1"/>
    <col min="14073" max="14073" width="83.6640625" style="104" customWidth="1"/>
    <col min="14074" max="14074" width="16.33203125" style="104" customWidth="1"/>
    <col min="14075" max="14075" width="23.33203125" style="104" customWidth="1"/>
    <col min="14076" max="14076" width="9.5546875" style="104" customWidth="1"/>
    <col min="14077" max="14327" width="8.88671875" style="104"/>
    <col min="14328" max="14328" width="8" style="104" customWidth="1"/>
    <col min="14329" max="14329" width="83.6640625" style="104" customWidth="1"/>
    <col min="14330" max="14330" width="16.33203125" style="104" customWidth="1"/>
    <col min="14331" max="14331" width="23.33203125" style="104" customWidth="1"/>
    <col min="14332" max="14332" width="9.5546875" style="104" customWidth="1"/>
    <col min="14333" max="14583" width="8.88671875" style="104"/>
    <col min="14584" max="14584" width="8" style="104" customWidth="1"/>
    <col min="14585" max="14585" width="83.6640625" style="104" customWidth="1"/>
    <col min="14586" max="14586" width="16.33203125" style="104" customWidth="1"/>
    <col min="14587" max="14587" width="23.33203125" style="104" customWidth="1"/>
    <col min="14588" max="14588" width="9.5546875" style="104" customWidth="1"/>
    <col min="14589" max="14839" width="8.88671875" style="104"/>
    <col min="14840" max="14840" width="8" style="104" customWidth="1"/>
    <col min="14841" max="14841" width="83.6640625" style="104" customWidth="1"/>
    <col min="14842" max="14842" width="16.33203125" style="104" customWidth="1"/>
    <col min="14843" max="14843" width="23.33203125" style="104" customWidth="1"/>
    <col min="14844" max="14844" width="9.5546875" style="104" customWidth="1"/>
    <col min="14845" max="15095" width="8.88671875" style="104"/>
    <col min="15096" max="15096" width="8" style="104" customWidth="1"/>
    <col min="15097" max="15097" width="83.6640625" style="104" customWidth="1"/>
    <col min="15098" max="15098" width="16.33203125" style="104" customWidth="1"/>
    <col min="15099" max="15099" width="23.33203125" style="104" customWidth="1"/>
    <col min="15100" max="15100" width="9.5546875" style="104" customWidth="1"/>
    <col min="15101" max="15351" width="8.88671875" style="104"/>
    <col min="15352" max="15352" width="8" style="104" customWidth="1"/>
    <col min="15353" max="15353" width="83.6640625" style="104" customWidth="1"/>
    <col min="15354" max="15354" width="16.33203125" style="104" customWidth="1"/>
    <col min="15355" max="15355" width="23.33203125" style="104" customWidth="1"/>
    <col min="15356" max="15356" width="9.5546875" style="104" customWidth="1"/>
    <col min="15357" max="15607" width="8.88671875" style="104"/>
    <col min="15608" max="15608" width="8" style="104" customWidth="1"/>
    <col min="15609" max="15609" width="83.6640625" style="104" customWidth="1"/>
    <col min="15610" max="15610" width="16.33203125" style="104" customWidth="1"/>
    <col min="15611" max="15611" width="23.33203125" style="104" customWidth="1"/>
    <col min="15612" max="15612" width="9.5546875" style="104" customWidth="1"/>
    <col min="15613" max="15863" width="8.88671875" style="104"/>
    <col min="15864" max="15864" width="8" style="104" customWidth="1"/>
    <col min="15865" max="15865" width="83.6640625" style="104" customWidth="1"/>
    <col min="15866" max="15866" width="16.33203125" style="104" customWidth="1"/>
    <col min="15867" max="15867" width="23.33203125" style="104" customWidth="1"/>
    <col min="15868" max="15868" width="9.5546875" style="104" customWidth="1"/>
    <col min="15869" max="16119" width="8.88671875" style="104"/>
    <col min="16120" max="16120" width="8" style="104" customWidth="1"/>
    <col min="16121" max="16121" width="83.6640625" style="104" customWidth="1"/>
    <col min="16122" max="16122" width="16.33203125" style="104" customWidth="1"/>
    <col min="16123" max="16123" width="23.33203125" style="104" customWidth="1"/>
    <col min="16124" max="16124" width="9.5546875" style="104" customWidth="1"/>
    <col min="16125" max="16375" width="8.88671875" style="104"/>
    <col min="16376" max="16384" width="9.109375" style="104" customWidth="1"/>
  </cols>
  <sheetData>
    <row r="1" spans="1:3" ht="48" customHeight="1" x14ac:dyDescent="0.25">
      <c r="B1" s="102"/>
      <c r="C1" s="103"/>
    </row>
    <row r="2" spans="1:3" ht="43.5" customHeight="1" thickBot="1" x14ac:dyDescent="0.3">
      <c r="A2" s="105" t="s">
        <v>150</v>
      </c>
      <c r="B2" s="105"/>
      <c r="C2" s="105"/>
    </row>
    <row r="3" spans="1:3" ht="17.25" customHeight="1" thickBot="1" x14ac:dyDescent="0.35">
      <c r="A3" s="106"/>
      <c r="B3" s="107" t="s">
        <v>71</v>
      </c>
      <c r="C3" s="108">
        <f>C6+C7</f>
        <v>38150</v>
      </c>
    </row>
    <row r="4" spans="1:3" ht="17.25" customHeight="1" thickBot="1" x14ac:dyDescent="0.35">
      <c r="A4" s="109"/>
      <c r="B4" s="110" t="s">
        <v>151</v>
      </c>
      <c r="C4" s="111">
        <f>C3*30/100</f>
        <v>11445</v>
      </c>
    </row>
    <row r="5" spans="1:3" ht="17.25" customHeight="1" x14ac:dyDescent="0.3">
      <c r="A5" s="112">
        <v>1</v>
      </c>
      <c r="B5" s="113" t="s">
        <v>152</v>
      </c>
      <c r="C5" s="114">
        <f>C3-C4+C8+C9+C10+C12+C11</f>
        <v>50232</v>
      </c>
    </row>
    <row r="6" spans="1:3" ht="22.5" customHeight="1" x14ac:dyDescent="0.25">
      <c r="A6" s="115" t="s">
        <v>74</v>
      </c>
      <c r="B6" s="116" t="s">
        <v>153</v>
      </c>
      <c r="C6" s="117">
        <v>33845</v>
      </c>
    </row>
    <row r="7" spans="1:3" ht="20.25" customHeight="1" x14ac:dyDescent="0.25">
      <c r="A7" s="115" t="s">
        <v>76</v>
      </c>
      <c r="B7" s="118" t="s">
        <v>154</v>
      </c>
      <c r="C7" s="117">
        <v>4305</v>
      </c>
    </row>
    <row r="8" spans="1:3" ht="20.25" customHeight="1" x14ac:dyDescent="0.25">
      <c r="A8" s="115" t="s">
        <v>78</v>
      </c>
      <c r="B8" s="118" t="s">
        <v>79</v>
      </c>
      <c r="C8" s="117">
        <v>7055</v>
      </c>
    </row>
    <row r="9" spans="1:3" ht="19.5" customHeight="1" x14ac:dyDescent="0.25">
      <c r="A9" s="115" t="s">
        <v>80</v>
      </c>
      <c r="B9" s="118" t="s">
        <v>81</v>
      </c>
      <c r="C9" s="117">
        <v>10565</v>
      </c>
    </row>
    <row r="10" spans="1:3" ht="19.5" customHeight="1" x14ac:dyDescent="0.25">
      <c r="A10" s="119" t="s">
        <v>82</v>
      </c>
      <c r="B10" s="118" t="s">
        <v>155</v>
      </c>
      <c r="C10" s="117">
        <v>500</v>
      </c>
    </row>
    <row r="11" spans="1:3" ht="20.25" customHeight="1" x14ac:dyDescent="0.25">
      <c r="A11" s="115" t="s">
        <v>84</v>
      </c>
      <c r="B11" s="118" t="s">
        <v>156</v>
      </c>
      <c r="C11" s="117">
        <v>2457</v>
      </c>
    </row>
    <row r="12" spans="1:3" ht="20.25" customHeight="1" x14ac:dyDescent="0.25">
      <c r="A12" s="115" t="s">
        <v>84</v>
      </c>
      <c r="B12" s="118" t="s">
        <v>157</v>
      </c>
      <c r="C12" s="117">
        <v>2950</v>
      </c>
    </row>
    <row r="13" spans="1:3" ht="17.25" customHeight="1" thickBot="1" x14ac:dyDescent="0.35">
      <c r="A13" s="120">
        <v>2</v>
      </c>
      <c r="B13" s="121" t="s">
        <v>90</v>
      </c>
      <c r="C13" s="122">
        <f>C15+C18+C28+C30</f>
        <v>55210.16</v>
      </c>
    </row>
    <row r="14" spans="1:3" ht="17.25" customHeight="1" x14ac:dyDescent="0.3">
      <c r="A14" s="123"/>
      <c r="B14" s="124"/>
      <c r="C14" s="125"/>
    </row>
    <row r="15" spans="1:3" s="101" customFormat="1" ht="16.5" customHeight="1" x14ac:dyDescent="0.25">
      <c r="A15" s="136" t="s">
        <v>91</v>
      </c>
      <c r="B15" s="137" t="s">
        <v>92</v>
      </c>
      <c r="C15" s="138">
        <f>C16+C17</f>
        <v>5583.83</v>
      </c>
    </row>
    <row r="16" spans="1:3" ht="30" customHeight="1" x14ac:dyDescent="0.25">
      <c r="A16" s="139" t="s">
        <v>93</v>
      </c>
      <c r="B16" s="140" t="s">
        <v>182</v>
      </c>
      <c r="C16" s="141">
        <f>40.66+130.68+69.88+156.7+48.28+261.36+96.56+48.28+130.68+450+450+550+450+170+180+240+60+322+36.89+17.5+12.1+14+48.96+48.96+214.7+40.66+18.2+48.87+104.77+58.14+65</f>
        <v>4583.83</v>
      </c>
    </row>
    <row r="17" spans="1:7" ht="23.25" customHeight="1" x14ac:dyDescent="0.25">
      <c r="A17" s="139" t="s">
        <v>95</v>
      </c>
      <c r="B17" s="140" t="s">
        <v>158</v>
      </c>
      <c r="C17" s="141">
        <v>1000</v>
      </c>
    </row>
    <row r="18" spans="1:7" s="101" customFormat="1" ht="19.5" customHeight="1" x14ac:dyDescent="0.25">
      <c r="A18" s="142" t="s">
        <v>107</v>
      </c>
      <c r="B18" s="143" t="s">
        <v>108</v>
      </c>
      <c r="C18" s="138">
        <f>SUM(C19:C27)</f>
        <v>6559.4699999999993</v>
      </c>
    </row>
    <row r="19" spans="1:7" ht="16.5" customHeight="1" x14ac:dyDescent="0.25">
      <c r="A19" s="139" t="s">
        <v>109</v>
      </c>
      <c r="B19" s="140" t="s">
        <v>183</v>
      </c>
      <c r="C19" s="141">
        <v>720</v>
      </c>
    </row>
    <row r="20" spans="1:7" ht="20.25" customHeight="1" x14ac:dyDescent="0.25">
      <c r="A20" s="139" t="s">
        <v>111</v>
      </c>
      <c r="B20" s="144" t="s">
        <v>159</v>
      </c>
      <c r="C20" s="141">
        <v>0</v>
      </c>
    </row>
    <row r="21" spans="1:7" ht="19.5" customHeight="1" x14ac:dyDescent="0.25">
      <c r="A21" s="139" t="s">
        <v>115</v>
      </c>
      <c r="B21" s="144" t="s">
        <v>160</v>
      </c>
      <c r="C21" s="141">
        <f>3974.2+27.23+65.33+59.59+52.15+14</f>
        <v>4192.4999999999991</v>
      </c>
    </row>
    <row r="22" spans="1:7" ht="19.5" customHeight="1" x14ac:dyDescent="0.25">
      <c r="A22" s="139" t="s">
        <v>119</v>
      </c>
      <c r="B22" s="144" t="s">
        <v>184</v>
      </c>
      <c r="C22" s="141">
        <f>51.13+83.09+90.15</f>
        <v>224.37</v>
      </c>
    </row>
    <row r="23" spans="1:7" ht="19.5" customHeight="1" x14ac:dyDescent="0.25">
      <c r="A23" s="145" t="s">
        <v>121</v>
      </c>
      <c r="B23" s="144" t="s">
        <v>161</v>
      </c>
      <c r="C23" s="141">
        <f>12.1+36.3+24.2</f>
        <v>72.599999999999994</v>
      </c>
    </row>
    <row r="24" spans="1:7" ht="31.2" customHeight="1" x14ac:dyDescent="0.25">
      <c r="A24" s="146" t="s">
        <v>124</v>
      </c>
      <c r="B24" s="147" t="s">
        <v>162</v>
      </c>
      <c r="C24" s="141">
        <v>300</v>
      </c>
    </row>
    <row r="25" spans="1:7" ht="19.5" customHeight="1" x14ac:dyDescent="0.25">
      <c r="A25" s="146" t="s">
        <v>163</v>
      </c>
      <c r="B25" s="148" t="s">
        <v>185</v>
      </c>
      <c r="C25" s="141">
        <v>470</v>
      </c>
    </row>
    <row r="26" spans="1:7" ht="18.75" customHeight="1" x14ac:dyDescent="0.25">
      <c r="A26" s="149" t="s">
        <v>164</v>
      </c>
      <c r="B26" s="150" t="s">
        <v>165</v>
      </c>
      <c r="C26" s="141">
        <v>260</v>
      </c>
    </row>
    <row r="27" spans="1:7" ht="18.75" customHeight="1" x14ac:dyDescent="0.25">
      <c r="A27" s="149" t="s">
        <v>166</v>
      </c>
      <c r="B27" s="150" t="s">
        <v>167</v>
      </c>
      <c r="C27" s="141">
        <v>320</v>
      </c>
    </row>
    <row r="28" spans="1:7" s="126" customFormat="1" ht="18.75" customHeight="1" x14ac:dyDescent="0.25">
      <c r="A28" s="136" t="s">
        <v>134</v>
      </c>
      <c r="B28" s="143" t="s">
        <v>168</v>
      </c>
      <c r="C28" s="151">
        <f>C29</f>
        <v>20205</v>
      </c>
      <c r="D28" s="104"/>
      <c r="E28" s="104"/>
      <c r="F28" s="104"/>
      <c r="G28" s="104"/>
    </row>
    <row r="29" spans="1:7" s="126" customFormat="1" ht="30" customHeight="1" x14ac:dyDescent="0.25">
      <c r="A29" s="139" t="s">
        <v>136</v>
      </c>
      <c r="B29" s="140" t="s">
        <v>169</v>
      </c>
      <c r="C29" s="152">
        <v>20205</v>
      </c>
      <c r="D29" s="104"/>
      <c r="E29" s="104"/>
      <c r="F29" s="104"/>
      <c r="G29" s="104"/>
    </row>
    <row r="30" spans="1:7" s="126" customFormat="1" ht="18.75" customHeight="1" x14ac:dyDescent="0.25">
      <c r="A30" s="142" t="s">
        <v>142</v>
      </c>
      <c r="B30" s="143" t="s">
        <v>125</v>
      </c>
      <c r="C30" s="138">
        <f>SUM(C31:C39)</f>
        <v>22861.86</v>
      </c>
    </row>
    <row r="31" spans="1:7" ht="19.5" customHeight="1" x14ac:dyDescent="0.25">
      <c r="A31" s="139" t="s">
        <v>143</v>
      </c>
      <c r="B31" s="144" t="s">
        <v>170</v>
      </c>
      <c r="C31" s="141">
        <f>1000+750+1000+400+300+750</f>
        <v>4200</v>
      </c>
    </row>
    <row r="32" spans="1:7" ht="19.5" customHeight="1" x14ac:dyDescent="0.25">
      <c r="A32" s="139" t="s">
        <v>145</v>
      </c>
      <c r="B32" s="144" t="s">
        <v>171</v>
      </c>
      <c r="C32" s="141">
        <v>450</v>
      </c>
    </row>
    <row r="33" spans="1:3" ht="19.5" customHeight="1" x14ac:dyDescent="0.25">
      <c r="A33" s="139" t="s">
        <v>147</v>
      </c>
      <c r="B33" s="144" t="s">
        <v>172</v>
      </c>
      <c r="C33" s="141">
        <v>24</v>
      </c>
    </row>
    <row r="34" spans="1:3" ht="19.5" customHeight="1" x14ac:dyDescent="0.25">
      <c r="A34" s="139" t="s">
        <v>173</v>
      </c>
      <c r="B34" s="144" t="s">
        <v>186</v>
      </c>
      <c r="C34" s="141">
        <v>1110.5</v>
      </c>
    </row>
    <row r="35" spans="1:3" ht="19.5" customHeight="1" x14ac:dyDescent="0.25">
      <c r="A35" s="139" t="s">
        <v>174</v>
      </c>
      <c r="B35" s="144" t="s">
        <v>175</v>
      </c>
      <c r="C35" s="141">
        <v>1800</v>
      </c>
    </row>
    <row r="36" spans="1:3" ht="30.75" customHeight="1" x14ac:dyDescent="0.25">
      <c r="A36" s="139" t="s">
        <v>176</v>
      </c>
      <c r="B36" s="140" t="s">
        <v>187</v>
      </c>
      <c r="C36" s="141">
        <f>5143+24.36</f>
        <v>5167.3599999999997</v>
      </c>
    </row>
    <row r="37" spans="1:3" ht="29.25" customHeight="1" x14ac:dyDescent="0.25">
      <c r="A37" s="139" t="s">
        <v>177</v>
      </c>
      <c r="B37" s="140" t="s">
        <v>188</v>
      </c>
      <c r="C37" s="141">
        <v>3742</v>
      </c>
    </row>
    <row r="38" spans="1:3" ht="19.5" customHeight="1" x14ac:dyDescent="0.25">
      <c r="A38" s="139" t="s">
        <v>178</v>
      </c>
      <c r="B38" s="144" t="s">
        <v>189</v>
      </c>
      <c r="C38" s="141">
        <v>818</v>
      </c>
    </row>
    <row r="39" spans="1:3" ht="19.5" customHeight="1" x14ac:dyDescent="0.25">
      <c r="A39" s="139" t="s">
        <v>179</v>
      </c>
      <c r="B39" s="144" t="s">
        <v>190</v>
      </c>
      <c r="C39" s="141">
        <v>5550</v>
      </c>
    </row>
    <row r="40" spans="1:3" ht="13.2" x14ac:dyDescent="0.25">
      <c r="A40" s="127"/>
      <c r="B40" s="128"/>
      <c r="C40" s="129"/>
    </row>
    <row r="41" spans="1:3" x14ac:dyDescent="0.3">
      <c r="A41" s="127"/>
      <c r="B41" s="130" t="s">
        <v>180</v>
      </c>
      <c r="C41" s="131">
        <f>C5-C13+1052</f>
        <v>-3926.1600000000035</v>
      </c>
    </row>
    <row r="42" spans="1:3" ht="15" x14ac:dyDescent="0.25">
      <c r="B42" s="132" t="s">
        <v>181</v>
      </c>
      <c r="C42" s="133">
        <v>1052</v>
      </c>
    </row>
    <row r="43" spans="1:3" x14ac:dyDescent="0.25">
      <c r="B43" s="132"/>
      <c r="C43" s="134">
        <f>C41+C42</f>
        <v>-2874.1600000000035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5640-D896-4B6A-B419-60585AFC5DF7}">
  <dimension ref="A1:G152"/>
  <sheetViews>
    <sheetView topLeftCell="A21" workbookViewId="0">
      <selection activeCell="C1" sqref="C1"/>
    </sheetView>
  </sheetViews>
  <sheetFormatPr defaultColWidth="9.109375" defaultRowHeight="15.6" x14ac:dyDescent="0.25"/>
  <cols>
    <col min="1" max="1" width="7.109375" style="32" customWidth="1"/>
    <col min="2" max="2" width="55.6640625" customWidth="1"/>
    <col min="3" max="3" width="16.33203125" style="165" customWidth="1"/>
    <col min="4" max="4" width="11.44140625" customWidth="1"/>
    <col min="5" max="5" width="7.6640625" customWidth="1"/>
  </cols>
  <sheetData>
    <row r="1" spans="1:5" ht="48" customHeight="1" x14ac:dyDescent="0.25">
      <c r="B1" s="33"/>
      <c r="C1" s="153"/>
    </row>
    <row r="2" spans="1:5" ht="21.75" customHeight="1" x14ac:dyDescent="0.3">
      <c r="A2" s="30" t="s">
        <v>191</v>
      </c>
      <c r="B2" s="30"/>
      <c r="C2" s="30"/>
    </row>
    <row r="3" spans="1:5" ht="26.25" customHeight="1" thickBot="1" x14ac:dyDescent="0.3">
      <c r="A3" s="154" t="s">
        <v>70</v>
      </c>
      <c r="B3" s="154"/>
      <c r="C3" s="154"/>
      <c r="D3" s="155"/>
    </row>
    <row r="4" spans="1:5" s="40" customFormat="1" ht="17.25" customHeight="1" thickBot="1" x14ac:dyDescent="0.35">
      <c r="A4" s="37"/>
      <c r="B4" s="38" t="s">
        <v>192</v>
      </c>
      <c r="C4" s="39">
        <f>C7+C8</f>
        <v>770</v>
      </c>
      <c r="E4" s="156"/>
    </row>
    <row r="5" spans="1:5" s="40" customFormat="1" ht="17.25" customHeight="1" thickBot="1" x14ac:dyDescent="0.35">
      <c r="A5" s="37"/>
      <c r="B5" s="51" t="s">
        <v>193</v>
      </c>
      <c r="C5" s="157">
        <f>C4*30/100</f>
        <v>231</v>
      </c>
      <c r="E5" s="156"/>
    </row>
    <row r="6" spans="1:5" s="40" customFormat="1" ht="17.25" customHeight="1" thickBot="1" x14ac:dyDescent="0.35">
      <c r="A6" s="44">
        <v>1</v>
      </c>
      <c r="B6" s="45" t="s">
        <v>73</v>
      </c>
      <c r="C6" s="46">
        <f>C4-C5+C11</f>
        <v>579</v>
      </c>
      <c r="E6" s="156"/>
    </row>
    <row r="7" spans="1:5" ht="20.25" customHeight="1" x14ac:dyDescent="0.3">
      <c r="A7" s="47" t="s">
        <v>74</v>
      </c>
      <c r="B7" s="48" t="s">
        <v>75</v>
      </c>
      <c r="C7" s="158">
        <v>750</v>
      </c>
    </row>
    <row r="8" spans="1:5" ht="20.25" customHeight="1" x14ac:dyDescent="0.3">
      <c r="A8" s="50" t="s">
        <v>76</v>
      </c>
      <c r="B8" s="51" t="s">
        <v>77</v>
      </c>
      <c r="C8" s="64">
        <v>20</v>
      </c>
    </row>
    <row r="9" spans="1:5" ht="20.25" customHeight="1" x14ac:dyDescent="0.3">
      <c r="A9" s="50" t="s">
        <v>78</v>
      </c>
      <c r="B9" s="51" t="s">
        <v>79</v>
      </c>
      <c r="C9" s="64"/>
    </row>
    <row r="10" spans="1:5" ht="19.5" customHeight="1" x14ac:dyDescent="0.3">
      <c r="A10" s="50" t="s">
        <v>80</v>
      </c>
      <c r="B10" s="51" t="s">
        <v>81</v>
      </c>
      <c r="C10" s="64"/>
    </row>
    <row r="11" spans="1:5" ht="19.5" customHeight="1" x14ac:dyDescent="0.3">
      <c r="A11" s="50">
        <v>1.5</v>
      </c>
      <c r="B11" s="51" t="s">
        <v>0</v>
      </c>
      <c r="C11" s="64">
        <v>40</v>
      </c>
    </row>
    <row r="12" spans="1:5" ht="20.25" customHeight="1" thickBot="1" x14ac:dyDescent="0.35">
      <c r="A12" s="56"/>
      <c r="B12" s="57"/>
      <c r="C12" s="58"/>
    </row>
    <row r="13" spans="1:5" s="25" customFormat="1" ht="17.25" customHeight="1" thickBot="1" x14ac:dyDescent="0.35">
      <c r="A13" s="59">
        <v>2</v>
      </c>
      <c r="B13" s="60" t="s">
        <v>90</v>
      </c>
      <c r="C13" s="61">
        <f>C17</f>
        <v>432</v>
      </c>
      <c r="D13"/>
    </row>
    <row r="14" spans="1:5" s="25" customFormat="1" ht="17.25" customHeight="1" x14ac:dyDescent="0.3">
      <c r="A14" s="62"/>
      <c r="B14" s="63"/>
      <c r="C14" s="64"/>
      <c r="D14"/>
    </row>
    <row r="15" spans="1:5" s="67" customFormat="1" ht="16.5" customHeight="1" x14ac:dyDescent="0.3">
      <c r="A15" s="65" t="s">
        <v>91</v>
      </c>
      <c r="B15" s="66" t="s">
        <v>92</v>
      </c>
      <c r="C15" s="64">
        <v>0</v>
      </c>
      <c r="D15" s="159"/>
    </row>
    <row r="16" spans="1:5" ht="19.5" customHeight="1" x14ac:dyDescent="0.3">
      <c r="A16" s="85"/>
      <c r="B16" s="72"/>
      <c r="C16" s="64"/>
      <c r="D16" s="160"/>
    </row>
    <row r="17" spans="1:4" s="67" customFormat="1" ht="19.5" customHeight="1" x14ac:dyDescent="0.3">
      <c r="A17" s="73" t="s">
        <v>107</v>
      </c>
      <c r="B17" s="74" t="s">
        <v>108</v>
      </c>
      <c r="C17" s="64">
        <f>C18+C21+C22+C23+C26</f>
        <v>432</v>
      </c>
    </row>
    <row r="18" spans="1:4" ht="16.5" customHeight="1" x14ac:dyDescent="0.3">
      <c r="A18" s="80" t="s">
        <v>109</v>
      </c>
      <c r="B18" s="81" t="s">
        <v>110</v>
      </c>
      <c r="C18" s="64"/>
    </row>
    <row r="19" spans="1:4" ht="19.5" hidden="1" customHeight="1" x14ac:dyDescent="0.25">
      <c r="A19" s="78" t="s">
        <v>117</v>
      </c>
      <c r="B19" s="79"/>
      <c r="C19" s="70"/>
    </row>
    <row r="20" spans="1:4" ht="19.5" hidden="1" customHeight="1" x14ac:dyDescent="0.25">
      <c r="A20" s="78" t="s">
        <v>118</v>
      </c>
      <c r="B20" s="79"/>
      <c r="C20" s="70"/>
    </row>
    <row r="21" spans="1:4" ht="19.5" customHeight="1" x14ac:dyDescent="0.3">
      <c r="A21" s="80" t="s">
        <v>119</v>
      </c>
      <c r="B21" s="83" t="s">
        <v>120</v>
      </c>
      <c r="C21" s="161"/>
    </row>
    <row r="22" spans="1:4" ht="19.5" customHeight="1" x14ac:dyDescent="0.3">
      <c r="A22" s="80" t="s">
        <v>121</v>
      </c>
      <c r="B22" s="83" t="s">
        <v>122</v>
      </c>
      <c r="C22" s="161"/>
    </row>
    <row r="23" spans="1:4" ht="19.5" customHeight="1" x14ac:dyDescent="0.3">
      <c r="A23" s="80" t="s">
        <v>124</v>
      </c>
      <c r="B23" s="83" t="s">
        <v>125</v>
      </c>
      <c r="C23" s="161">
        <f>C24</f>
        <v>432</v>
      </c>
    </row>
    <row r="24" spans="1:4" ht="23.25" customHeight="1" x14ac:dyDescent="0.25">
      <c r="A24" s="78" t="s">
        <v>126</v>
      </c>
      <c r="B24" s="84" t="s">
        <v>194</v>
      </c>
      <c r="C24" s="162">
        <f>138+283+11</f>
        <v>432</v>
      </c>
    </row>
    <row r="25" spans="1:4" ht="18.75" customHeight="1" x14ac:dyDescent="0.3">
      <c r="A25" s="85"/>
      <c r="B25" s="72"/>
      <c r="C25" s="161"/>
    </row>
    <row r="26" spans="1:4" s="86" customFormat="1" ht="18.75" customHeight="1" x14ac:dyDescent="0.3">
      <c r="A26" s="73" t="s">
        <v>134</v>
      </c>
      <c r="B26" s="74" t="s">
        <v>135</v>
      </c>
      <c r="C26" s="161">
        <v>0</v>
      </c>
      <c r="D26" s="163"/>
    </row>
    <row r="27" spans="1:4" s="86" customFormat="1" ht="18.75" customHeight="1" x14ac:dyDescent="0.3">
      <c r="A27" s="73" t="s">
        <v>142</v>
      </c>
      <c r="B27" s="74" t="s">
        <v>125</v>
      </c>
      <c r="C27" s="161">
        <v>0</v>
      </c>
      <c r="D27" s="163"/>
    </row>
    <row r="28" spans="1:4" ht="13.2" x14ac:dyDescent="0.25">
      <c r="A28" s="93"/>
      <c r="B28" s="94">
        <v>2018</v>
      </c>
      <c r="C28" s="95">
        <v>-133</v>
      </c>
    </row>
    <row r="29" spans="1:4" ht="13.2" x14ac:dyDescent="0.25">
      <c r="B29" s="96" t="s">
        <v>195</v>
      </c>
      <c r="C29" s="97">
        <f>C6-C13+C28</f>
        <v>14</v>
      </c>
    </row>
    <row r="30" spans="1:4" x14ac:dyDescent="0.25">
      <c r="B30" s="96"/>
      <c r="C30" s="164"/>
    </row>
    <row r="109" spans="5:7" x14ac:dyDescent="0.25">
      <c r="E109" s="67"/>
      <c r="F109" s="67"/>
      <c r="G109" s="67"/>
    </row>
    <row r="124" spans="6:6" x14ac:dyDescent="0.25">
      <c r="F124" s="67"/>
    </row>
    <row r="152" spans="4:6" x14ac:dyDescent="0.25">
      <c r="D152" s="100"/>
      <c r="E152" s="100"/>
      <c r="F152" s="100"/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44DC-1AB1-4031-8942-8BC8ABE09480}">
  <dimension ref="A1:G162"/>
  <sheetViews>
    <sheetView topLeftCell="A16" workbookViewId="0">
      <selection activeCell="F11" sqref="F11"/>
    </sheetView>
  </sheetViews>
  <sheetFormatPr defaultColWidth="9.109375" defaultRowHeight="13.2" x14ac:dyDescent="0.25"/>
  <cols>
    <col min="1" max="1" width="7.109375" style="32" customWidth="1"/>
    <col min="2" max="2" width="55.6640625" customWidth="1"/>
    <col min="3" max="3" width="17.6640625" customWidth="1"/>
    <col min="4" max="4" width="7.6640625" customWidth="1"/>
  </cols>
  <sheetData>
    <row r="1" spans="1:7" ht="48" customHeight="1" x14ac:dyDescent="0.25">
      <c r="B1" s="166"/>
      <c r="C1" s="166"/>
    </row>
    <row r="2" spans="1:7" ht="37.5" customHeight="1" x14ac:dyDescent="0.3">
      <c r="A2" s="30" t="s">
        <v>196</v>
      </c>
      <c r="B2" s="30"/>
      <c r="C2" s="167"/>
    </row>
    <row r="3" spans="1:7" ht="37.5" customHeight="1" thickBot="1" x14ac:dyDescent="0.3">
      <c r="A3" s="31" t="s">
        <v>70</v>
      </c>
      <c r="B3" s="31"/>
      <c r="C3" s="168"/>
    </row>
    <row r="4" spans="1:7" s="40" customFormat="1" ht="17.25" customHeight="1" thickBot="1" x14ac:dyDescent="0.35">
      <c r="A4" s="37"/>
      <c r="B4" s="38" t="s">
        <v>71</v>
      </c>
      <c r="C4" s="169">
        <f>C7+C8</f>
        <v>1885</v>
      </c>
      <c r="D4" s="156"/>
    </row>
    <row r="5" spans="1:7" s="40" customFormat="1" ht="17.25" customHeight="1" thickBot="1" x14ac:dyDescent="0.35">
      <c r="A5" s="37"/>
      <c r="B5" s="42" t="s">
        <v>72</v>
      </c>
      <c r="C5" s="170">
        <f>C4*30/100</f>
        <v>565.5</v>
      </c>
      <c r="D5" s="156"/>
    </row>
    <row r="6" spans="1:7" s="40" customFormat="1" ht="17.25" customHeight="1" thickBot="1" x14ac:dyDescent="0.35">
      <c r="A6" s="44">
        <v>1</v>
      </c>
      <c r="B6" s="45" t="s">
        <v>73</v>
      </c>
      <c r="C6" s="171">
        <f>C4-C5+C10+C9</f>
        <v>1569.5</v>
      </c>
      <c r="D6" s="156"/>
    </row>
    <row r="7" spans="1:7" ht="20.25" customHeight="1" x14ac:dyDescent="0.25">
      <c r="A7" s="47" t="s">
        <v>74</v>
      </c>
      <c r="B7" s="48" t="s">
        <v>75</v>
      </c>
      <c r="C7" s="172">
        <v>1765</v>
      </c>
    </row>
    <row r="8" spans="1:7" ht="21" customHeight="1" x14ac:dyDescent="0.25">
      <c r="A8" s="50" t="s">
        <v>76</v>
      </c>
      <c r="B8" s="173" t="s">
        <v>197</v>
      </c>
      <c r="C8" s="174">
        <v>120</v>
      </c>
      <c r="G8" s="53"/>
    </row>
    <row r="9" spans="1:7" ht="20.25" customHeight="1" x14ac:dyDescent="0.25">
      <c r="A9" s="50" t="s">
        <v>78</v>
      </c>
      <c r="B9" s="51" t="s">
        <v>198</v>
      </c>
      <c r="C9" s="174">
        <v>150</v>
      </c>
    </row>
    <row r="10" spans="1:7" ht="19.5" customHeight="1" x14ac:dyDescent="0.25">
      <c r="A10" s="50">
        <v>1.5</v>
      </c>
      <c r="B10" s="51" t="s">
        <v>199</v>
      </c>
      <c r="C10" s="174">
        <v>100</v>
      </c>
    </row>
    <row r="11" spans="1:7" ht="20.25" customHeight="1" thickBot="1" x14ac:dyDescent="0.3">
      <c r="A11" s="56"/>
      <c r="B11" s="57"/>
      <c r="C11" s="175"/>
    </row>
    <row r="12" spans="1:7" s="25" customFormat="1" ht="17.25" customHeight="1" thickBot="1" x14ac:dyDescent="0.35">
      <c r="A12" s="59">
        <v>2</v>
      </c>
      <c r="B12" s="60" t="s">
        <v>90</v>
      </c>
      <c r="C12" s="176">
        <f>C14+C18+C32+C36</f>
        <v>1171</v>
      </c>
    </row>
    <row r="13" spans="1:7" s="25" customFormat="1" ht="17.25" customHeight="1" x14ac:dyDescent="0.3">
      <c r="A13" s="62"/>
      <c r="B13" s="63"/>
      <c r="C13" s="177"/>
    </row>
    <row r="14" spans="1:7" s="67" customFormat="1" ht="16.5" customHeight="1" x14ac:dyDescent="0.25">
      <c r="A14" s="65" t="s">
        <v>91</v>
      </c>
      <c r="B14" s="66" t="s">
        <v>92</v>
      </c>
      <c r="C14" s="178">
        <f>C15</f>
        <v>350</v>
      </c>
    </row>
    <row r="15" spans="1:7" ht="35.25" customHeight="1" x14ac:dyDescent="0.25">
      <c r="A15" s="68" t="s">
        <v>93</v>
      </c>
      <c r="B15" s="69" t="s">
        <v>204</v>
      </c>
      <c r="C15" s="179">
        <v>350</v>
      </c>
    </row>
    <row r="16" spans="1:7" ht="19.5" customHeight="1" x14ac:dyDescent="0.25">
      <c r="A16" s="68" t="s">
        <v>95</v>
      </c>
      <c r="B16" s="71"/>
      <c r="C16" s="179"/>
    </row>
    <row r="17" spans="1:3" ht="19.5" customHeight="1" x14ac:dyDescent="0.25">
      <c r="A17" s="85"/>
      <c r="B17" s="72"/>
      <c r="C17" s="180"/>
    </row>
    <row r="18" spans="1:3" s="67" customFormat="1" ht="19.5" customHeight="1" x14ac:dyDescent="0.25">
      <c r="A18" s="73" t="s">
        <v>107</v>
      </c>
      <c r="B18" s="74" t="s">
        <v>108</v>
      </c>
      <c r="C18" s="178">
        <v>0</v>
      </c>
    </row>
    <row r="19" spans="1:3" ht="16.5" customHeight="1" x14ac:dyDescent="0.25">
      <c r="A19" s="80" t="s">
        <v>109</v>
      </c>
      <c r="B19" s="81" t="s">
        <v>110</v>
      </c>
      <c r="C19" s="181">
        <v>0</v>
      </c>
    </row>
    <row r="20" spans="1:3" ht="20.25" customHeight="1" x14ac:dyDescent="0.25">
      <c r="A20" s="80" t="s">
        <v>111</v>
      </c>
      <c r="B20" s="83" t="s">
        <v>112</v>
      </c>
      <c r="C20" s="181">
        <v>0</v>
      </c>
    </row>
    <row r="21" spans="1:3" ht="19.5" customHeight="1" x14ac:dyDescent="0.25">
      <c r="A21" s="78" t="s">
        <v>113</v>
      </c>
      <c r="B21" s="79"/>
      <c r="C21" s="182"/>
    </row>
    <row r="22" spans="1:3" s="82" customFormat="1" ht="32.25" customHeight="1" x14ac:dyDescent="0.25">
      <c r="A22" s="80" t="s">
        <v>115</v>
      </c>
      <c r="B22" s="81" t="s">
        <v>116</v>
      </c>
      <c r="C22" s="181">
        <v>0</v>
      </c>
    </row>
    <row r="23" spans="1:3" ht="19.5" customHeight="1" x14ac:dyDescent="0.25">
      <c r="A23" s="78" t="s">
        <v>117</v>
      </c>
      <c r="B23" s="79"/>
      <c r="C23" s="182"/>
    </row>
    <row r="24" spans="1:3" ht="19.5" customHeight="1" x14ac:dyDescent="0.25">
      <c r="A24" s="78" t="s">
        <v>118</v>
      </c>
      <c r="B24" s="79"/>
      <c r="C24" s="182"/>
    </row>
    <row r="25" spans="1:3" ht="19.5" customHeight="1" x14ac:dyDescent="0.25">
      <c r="A25" s="80" t="s">
        <v>119</v>
      </c>
      <c r="B25" s="83" t="s">
        <v>120</v>
      </c>
      <c r="C25" s="181">
        <v>0</v>
      </c>
    </row>
    <row r="26" spans="1:3" ht="19.5" customHeight="1" x14ac:dyDescent="0.25">
      <c r="A26" s="80" t="s">
        <v>121</v>
      </c>
      <c r="B26" s="83" t="s">
        <v>122</v>
      </c>
      <c r="C26" s="181">
        <v>0</v>
      </c>
    </row>
    <row r="27" spans="1:3" ht="30.75" customHeight="1" x14ac:dyDescent="0.25">
      <c r="A27" s="78" t="s">
        <v>123</v>
      </c>
      <c r="B27" s="84"/>
      <c r="C27" s="182"/>
    </row>
    <row r="28" spans="1:3" ht="19.5" customHeight="1" x14ac:dyDescent="0.25">
      <c r="A28" s="80" t="s">
        <v>124</v>
      </c>
      <c r="B28" s="83" t="s">
        <v>125</v>
      </c>
      <c r="C28" s="181">
        <v>0</v>
      </c>
    </row>
    <row r="29" spans="1:3" ht="28.5" customHeight="1" x14ac:dyDescent="0.25">
      <c r="A29" s="78" t="s">
        <v>126</v>
      </c>
      <c r="B29" s="84"/>
      <c r="C29" s="182"/>
    </row>
    <row r="30" spans="1:3" ht="19.5" customHeight="1" x14ac:dyDescent="0.25">
      <c r="A30" s="78" t="s">
        <v>128</v>
      </c>
      <c r="B30" s="79"/>
      <c r="C30" s="182"/>
    </row>
    <row r="31" spans="1:3" ht="18.75" customHeight="1" x14ac:dyDescent="0.25">
      <c r="A31" s="85"/>
      <c r="B31" s="72"/>
      <c r="C31" s="179"/>
    </row>
    <row r="32" spans="1:3" s="86" customFormat="1" ht="18.75" customHeight="1" x14ac:dyDescent="0.25">
      <c r="A32" s="73" t="s">
        <v>134</v>
      </c>
      <c r="B32" s="74" t="s">
        <v>135</v>
      </c>
      <c r="C32" s="178">
        <f>C33+C34+C35</f>
        <v>471</v>
      </c>
    </row>
    <row r="33" spans="1:3" s="86" customFormat="1" ht="18.75" customHeight="1" x14ac:dyDescent="0.25">
      <c r="A33" s="78" t="s">
        <v>136</v>
      </c>
      <c r="B33" s="79" t="s">
        <v>200</v>
      </c>
      <c r="C33" s="182">
        <v>404</v>
      </c>
    </row>
    <row r="34" spans="1:3" s="86" customFormat="1" ht="18.75" customHeight="1" x14ac:dyDescent="0.25">
      <c r="A34" s="78" t="s">
        <v>138</v>
      </c>
      <c r="B34" s="79" t="s">
        <v>201</v>
      </c>
      <c r="C34" s="182"/>
    </row>
    <row r="35" spans="1:3" s="86" customFormat="1" ht="18.75" customHeight="1" x14ac:dyDescent="0.25">
      <c r="A35" s="78" t="s">
        <v>138</v>
      </c>
      <c r="B35" s="79" t="s">
        <v>202</v>
      </c>
      <c r="C35" s="182">
        <v>67</v>
      </c>
    </row>
    <row r="36" spans="1:3" s="86" customFormat="1" ht="18.75" customHeight="1" x14ac:dyDescent="0.25">
      <c r="A36" s="73" t="s">
        <v>142</v>
      </c>
      <c r="B36" s="74" t="s">
        <v>125</v>
      </c>
      <c r="C36" s="178">
        <f>C37</f>
        <v>350</v>
      </c>
    </row>
    <row r="37" spans="1:3" ht="19.5" customHeight="1" x14ac:dyDescent="0.25">
      <c r="A37" s="78" t="s">
        <v>173</v>
      </c>
      <c r="B37" s="79" t="s">
        <v>203</v>
      </c>
      <c r="C37" s="182">
        <v>350</v>
      </c>
    </row>
    <row r="38" spans="1:3" ht="18.75" customHeight="1" x14ac:dyDescent="0.25">
      <c r="A38" s="85"/>
      <c r="B38" s="72"/>
      <c r="C38" s="180"/>
    </row>
    <row r="39" spans="1:3" x14ac:dyDescent="0.25">
      <c r="A39" s="93"/>
      <c r="B39" s="94"/>
      <c r="C39" s="183"/>
    </row>
    <row r="40" spans="1:3" x14ac:dyDescent="0.25">
      <c r="B40" s="96">
        <v>2018</v>
      </c>
      <c r="C40" s="25">
        <v>559</v>
      </c>
    </row>
    <row r="41" spans="1:3" x14ac:dyDescent="0.25">
      <c r="B41" s="175" t="s">
        <v>59</v>
      </c>
      <c r="C41" s="53">
        <f>C6-C12+C40</f>
        <v>957.5</v>
      </c>
    </row>
    <row r="42" spans="1:3" x14ac:dyDescent="0.25">
      <c r="C42" s="53"/>
    </row>
    <row r="119" spans="4:6" x14ac:dyDescent="0.25">
      <c r="D119" s="67"/>
      <c r="E119" s="67"/>
      <c r="F119" s="67"/>
    </row>
    <row r="134" spans="5:5" x14ac:dyDescent="0.25">
      <c r="E134" s="67"/>
    </row>
    <row r="162" spans="4:5" x14ac:dyDescent="0.25">
      <c r="D162" s="100"/>
      <c r="E162" s="100"/>
    </row>
  </sheetData>
  <mergeCells count="4">
    <mergeCell ref="B1:C1"/>
    <mergeCell ref="A2:B2"/>
    <mergeCell ref="C2:C3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E03A-B3F0-477C-97B5-2D9538C96125}">
  <dimension ref="A1:C23"/>
  <sheetViews>
    <sheetView topLeftCell="A16" workbookViewId="0">
      <selection activeCell="C1" sqref="C1"/>
    </sheetView>
  </sheetViews>
  <sheetFormatPr defaultColWidth="9.109375" defaultRowHeight="15.6" x14ac:dyDescent="0.25"/>
  <cols>
    <col min="1" max="1" width="7.109375" style="32" customWidth="1"/>
    <col min="2" max="2" width="63.33203125" customWidth="1"/>
    <col min="3" max="3" width="18.44140625" style="165" customWidth="1"/>
  </cols>
  <sheetData>
    <row r="1" spans="1:3" ht="48" customHeight="1" x14ac:dyDescent="0.25">
      <c r="B1" s="33"/>
      <c r="C1" s="153"/>
    </row>
    <row r="2" spans="1:3" ht="27" customHeight="1" x14ac:dyDescent="0.3">
      <c r="A2" s="30" t="s">
        <v>205</v>
      </c>
      <c r="B2" s="30"/>
      <c r="C2" s="30"/>
    </row>
    <row r="3" spans="1:3" ht="26.25" customHeight="1" thickBot="1" x14ac:dyDescent="0.3">
      <c r="A3" s="154" t="s">
        <v>70</v>
      </c>
      <c r="B3" s="154"/>
      <c r="C3" s="154"/>
    </row>
    <row r="4" spans="1:3" s="40" customFormat="1" ht="17.25" customHeight="1" thickBot="1" x14ac:dyDescent="0.35">
      <c r="A4" s="37"/>
      <c r="B4" s="38" t="s">
        <v>192</v>
      </c>
      <c r="C4" s="39">
        <f>C7+C10+C8+C9</f>
        <v>445</v>
      </c>
    </row>
    <row r="5" spans="1:3" s="40" customFormat="1" ht="17.25" customHeight="1" thickBot="1" x14ac:dyDescent="0.35">
      <c r="A5" s="37"/>
      <c r="B5" s="51" t="s">
        <v>206</v>
      </c>
      <c r="C5" s="43">
        <f>C4*30/100</f>
        <v>133.5</v>
      </c>
    </row>
    <row r="6" spans="1:3" s="40" customFormat="1" ht="17.25" customHeight="1" thickBot="1" x14ac:dyDescent="0.35">
      <c r="A6" s="44">
        <v>1</v>
      </c>
      <c r="B6" s="45" t="s">
        <v>73</v>
      </c>
      <c r="C6" s="46">
        <f>C4-C5</f>
        <v>311.5</v>
      </c>
    </row>
    <row r="7" spans="1:3" ht="20.25" customHeight="1" x14ac:dyDescent="0.3">
      <c r="A7" s="47" t="s">
        <v>74</v>
      </c>
      <c r="B7" s="48" t="s">
        <v>207</v>
      </c>
      <c r="C7" s="158">
        <v>120</v>
      </c>
    </row>
    <row r="8" spans="1:3" ht="20.25" customHeight="1" x14ac:dyDescent="0.3">
      <c r="A8" s="50" t="s">
        <v>76</v>
      </c>
      <c r="B8" s="51" t="s">
        <v>208</v>
      </c>
      <c r="C8" s="64">
        <v>250</v>
      </c>
    </row>
    <row r="9" spans="1:3" ht="39" customHeight="1" x14ac:dyDescent="0.3">
      <c r="A9" s="50" t="s">
        <v>78</v>
      </c>
      <c r="B9" s="173" t="s">
        <v>209</v>
      </c>
      <c r="C9" s="64">
        <v>75</v>
      </c>
    </row>
    <row r="10" spans="1:3" ht="19.5" customHeight="1" x14ac:dyDescent="0.3">
      <c r="A10" s="54" t="s">
        <v>80</v>
      </c>
      <c r="B10" s="51" t="s">
        <v>210</v>
      </c>
      <c r="C10" s="64">
        <v>0</v>
      </c>
    </row>
    <row r="11" spans="1:3" ht="20.25" customHeight="1" thickBot="1" x14ac:dyDescent="0.35">
      <c r="A11" s="56"/>
      <c r="B11" s="57"/>
      <c r="C11" s="58"/>
    </row>
    <row r="12" spans="1:3" s="25" customFormat="1" ht="17.25" customHeight="1" thickBot="1" x14ac:dyDescent="0.35">
      <c r="A12" s="59">
        <v>2</v>
      </c>
      <c r="B12" s="60" t="s">
        <v>90</v>
      </c>
      <c r="C12" s="61">
        <f>C14+C18</f>
        <v>341</v>
      </c>
    </row>
    <row r="13" spans="1:3" s="25" customFormat="1" ht="17.25" customHeight="1" x14ac:dyDescent="0.3">
      <c r="A13" s="62"/>
      <c r="B13" s="63"/>
      <c r="C13" s="64"/>
    </row>
    <row r="14" spans="1:3" s="67" customFormat="1" ht="16.5" customHeight="1" x14ac:dyDescent="0.3">
      <c r="A14" s="65" t="s">
        <v>91</v>
      </c>
      <c r="B14" s="66" t="s">
        <v>92</v>
      </c>
      <c r="C14" s="64">
        <f>C15+C16</f>
        <v>0</v>
      </c>
    </row>
    <row r="15" spans="1:3" ht="25.5" customHeight="1" x14ac:dyDescent="0.25">
      <c r="A15" s="68" t="s">
        <v>93</v>
      </c>
      <c r="B15" s="69" t="s">
        <v>211</v>
      </c>
      <c r="C15" s="70">
        <v>0</v>
      </c>
    </row>
    <row r="16" spans="1:3" ht="19.5" customHeight="1" x14ac:dyDescent="0.25">
      <c r="A16" s="68" t="s">
        <v>95</v>
      </c>
      <c r="B16" s="71" t="s">
        <v>212</v>
      </c>
      <c r="C16" s="162">
        <v>0</v>
      </c>
    </row>
    <row r="17" spans="1:3" ht="19.5" customHeight="1" x14ac:dyDescent="0.3">
      <c r="A17" s="85"/>
      <c r="B17" s="72"/>
      <c r="C17" s="64"/>
    </row>
    <row r="18" spans="1:3" s="67" customFormat="1" ht="19.5" customHeight="1" x14ac:dyDescent="0.3">
      <c r="A18" s="73" t="s">
        <v>107</v>
      </c>
      <c r="B18" s="74" t="s">
        <v>213</v>
      </c>
      <c r="C18" s="64">
        <f>C19</f>
        <v>341</v>
      </c>
    </row>
    <row r="19" spans="1:3" ht="16.5" customHeight="1" x14ac:dyDescent="0.3">
      <c r="A19" s="80" t="s">
        <v>109</v>
      </c>
      <c r="B19" s="81" t="s">
        <v>214</v>
      </c>
      <c r="C19" s="64">
        <v>341</v>
      </c>
    </row>
    <row r="20" spans="1:3" ht="20.25" customHeight="1" x14ac:dyDescent="0.3">
      <c r="A20" s="80" t="s">
        <v>111</v>
      </c>
      <c r="B20" s="83"/>
      <c r="C20" s="64"/>
    </row>
    <row r="21" spans="1:3" ht="19.5" customHeight="1" x14ac:dyDescent="0.3">
      <c r="A21" s="80" t="s">
        <v>119</v>
      </c>
      <c r="B21" s="83"/>
      <c r="C21" s="161"/>
    </row>
    <row r="22" spans="1:3" ht="13.2" x14ac:dyDescent="0.25">
      <c r="B22" s="96" t="s">
        <v>180</v>
      </c>
      <c r="C22" s="97">
        <f>C6-C12</f>
        <v>-29.5</v>
      </c>
    </row>
    <row r="23" spans="1:3" x14ac:dyDescent="0.25">
      <c r="B23" s="96"/>
      <c r="C23" s="164"/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580A-C691-4D07-9118-E9D52FCCBD96}">
  <dimension ref="A1:G151"/>
  <sheetViews>
    <sheetView workbookViewId="0">
      <selection activeCell="B13" sqref="B13"/>
    </sheetView>
  </sheetViews>
  <sheetFormatPr defaultColWidth="9.109375" defaultRowHeight="15.6" x14ac:dyDescent="0.25"/>
  <cols>
    <col min="1" max="1" width="7.109375" style="32" customWidth="1"/>
    <col min="2" max="2" width="55.6640625" customWidth="1"/>
    <col min="3" max="3" width="16.33203125" style="34" customWidth="1"/>
    <col min="4" max="4" width="11.44140625" customWidth="1"/>
    <col min="5" max="5" width="7.6640625" customWidth="1"/>
    <col min="6" max="6" width="25.6640625" style="184" bestFit="1" customWidth="1"/>
    <col min="7" max="7" width="9.109375" style="184"/>
  </cols>
  <sheetData>
    <row r="1" spans="1:7" ht="48" customHeight="1" x14ac:dyDescent="0.25">
      <c r="B1" s="33"/>
      <c r="C1" s="153"/>
    </row>
    <row r="2" spans="1:7" ht="21.75" customHeight="1" x14ac:dyDescent="0.3">
      <c r="A2" s="30" t="s">
        <v>215</v>
      </c>
      <c r="B2" s="30"/>
      <c r="C2" s="30"/>
    </row>
    <row r="3" spans="1:7" ht="26.25" customHeight="1" thickBot="1" x14ac:dyDescent="0.3">
      <c r="A3" s="154" t="s">
        <v>70</v>
      </c>
      <c r="B3" s="154"/>
      <c r="C3" s="154"/>
      <c r="D3" s="155"/>
    </row>
    <row r="4" spans="1:7" s="40" customFormat="1" ht="17.25" customHeight="1" thickBot="1" x14ac:dyDescent="0.35">
      <c r="A4" s="37"/>
      <c r="B4" s="38" t="s">
        <v>192</v>
      </c>
      <c r="C4" s="185">
        <f>C7+C8+C9+C10+C11</f>
        <v>7575</v>
      </c>
      <c r="E4" s="156"/>
      <c r="F4" s="184"/>
      <c r="G4" s="184"/>
    </row>
    <row r="5" spans="1:7" s="40" customFormat="1" ht="17.25" customHeight="1" thickBot="1" x14ac:dyDescent="0.35">
      <c r="A5" s="37"/>
      <c r="B5" s="51" t="s">
        <v>216</v>
      </c>
      <c r="C5" s="186">
        <f>C4*30/100</f>
        <v>2272.5</v>
      </c>
      <c r="E5" s="156"/>
      <c r="F5" s="184"/>
      <c r="G5" s="184"/>
    </row>
    <row r="6" spans="1:7" s="40" customFormat="1" ht="17.25" customHeight="1" thickBot="1" x14ac:dyDescent="0.35">
      <c r="A6" s="44">
        <v>1</v>
      </c>
      <c r="B6" s="45" t="s">
        <v>73</v>
      </c>
      <c r="C6" s="187">
        <f>C4-C5</f>
        <v>5302.5</v>
      </c>
      <c r="E6" s="156"/>
      <c r="F6" s="184"/>
      <c r="G6" s="184"/>
    </row>
    <row r="7" spans="1:7" ht="20.25" customHeight="1" x14ac:dyDescent="0.3">
      <c r="A7" s="47" t="s">
        <v>74</v>
      </c>
      <c r="B7" s="48" t="s">
        <v>217</v>
      </c>
      <c r="C7" s="188">
        <v>4652</v>
      </c>
      <c r="E7" s="189"/>
      <c r="F7" s="190" t="s">
        <v>218</v>
      </c>
      <c r="G7" s="191">
        <v>2311</v>
      </c>
    </row>
    <row r="8" spans="1:7" ht="20.25" customHeight="1" x14ac:dyDescent="0.3">
      <c r="A8" s="50" t="s">
        <v>76</v>
      </c>
      <c r="B8" s="51" t="s">
        <v>77</v>
      </c>
      <c r="C8" s="192">
        <v>2528</v>
      </c>
      <c r="E8" s="189"/>
      <c r="F8" s="190"/>
      <c r="G8" s="191">
        <v>3115</v>
      </c>
    </row>
    <row r="9" spans="1:7" ht="20.25" customHeight="1" x14ac:dyDescent="0.3">
      <c r="A9" s="50" t="s">
        <v>78</v>
      </c>
      <c r="B9" s="51" t="s">
        <v>79</v>
      </c>
      <c r="C9" s="192"/>
      <c r="D9" s="53"/>
      <c r="E9" s="189"/>
      <c r="F9" s="190" t="s">
        <v>219</v>
      </c>
      <c r="G9" s="191">
        <v>70</v>
      </c>
    </row>
    <row r="10" spans="1:7" ht="19.5" customHeight="1" x14ac:dyDescent="0.3">
      <c r="A10" s="50" t="s">
        <v>80</v>
      </c>
      <c r="B10" s="51" t="s">
        <v>81</v>
      </c>
      <c r="C10" s="192">
        <v>395</v>
      </c>
      <c r="E10" s="189"/>
      <c r="F10" s="190" t="s">
        <v>220</v>
      </c>
      <c r="G10" s="191">
        <v>3955</v>
      </c>
    </row>
    <row r="11" spans="1:7" ht="20.25" hidden="1" customHeight="1" x14ac:dyDescent="0.25">
      <c r="A11" s="50" t="s">
        <v>86</v>
      </c>
      <c r="B11" s="55" t="s">
        <v>221</v>
      </c>
      <c r="C11" s="192"/>
    </row>
    <row r="12" spans="1:7" ht="20.25" customHeight="1" thickBot="1" x14ac:dyDescent="0.3">
      <c r="A12" s="56"/>
      <c r="B12" s="57"/>
      <c r="C12" s="193"/>
    </row>
    <row r="13" spans="1:7" s="25" customFormat="1" ht="17.25" customHeight="1" thickBot="1" x14ac:dyDescent="0.35">
      <c r="A13" s="59">
        <v>2</v>
      </c>
      <c r="B13" s="60" t="s">
        <v>90</v>
      </c>
      <c r="C13" s="194">
        <f>C15+C17+C22+C24</f>
        <v>15491.66</v>
      </c>
      <c r="D13"/>
      <c r="F13" s="184"/>
      <c r="G13" s="184"/>
    </row>
    <row r="14" spans="1:7" s="25" customFormat="1" ht="17.25" customHeight="1" x14ac:dyDescent="0.3">
      <c r="A14" s="62"/>
      <c r="B14" s="63"/>
      <c r="C14" s="89"/>
      <c r="D14"/>
      <c r="F14" s="184"/>
      <c r="G14" s="184"/>
    </row>
    <row r="15" spans="1:7" s="67" customFormat="1" ht="16.5" customHeight="1" x14ac:dyDescent="0.25">
      <c r="A15" s="65" t="s">
        <v>91</v>
      </c>
      <c r="B15" s="66" t="s">
        <v>92</v>
      </c>
      <c r="C15" s="89">
        <f>C16</f>
        <v>254.61</v>
      </c>
      <c r="D15" s="159"/>
      <c r="F15" s="195"/>
      <c r="G15" s="195"/>
    </row>
    <row r="16" spans="1:7" ht="19.5" customHeight="1" x14ac:dyDescent="0.25">
      <c r="A16" s="85"/>
      <c r="B16" s="72" t="s">
        <v>222</v>
      </c>
      <c r="C16" s="89">
        <f>254.61</f>
        <v>254.61</v>
      </c>
      <c r="D16" s="160"/>
    </row>
    <row r="17" spans="1:7" s="67" customFormat="1" ht="19.5" customHeight="1" x14ac:dyDescent="0.25">
      <c r="A17" s="73" t="s">
        <v>107</v>
      </c>
      <c r="B17" s="74" t="s">
        <v>108</v>
      </c>
      <c r="C17" s="89">
        <f>C18+C19+C20</f>
        <v>12189.59</v>
      </c>
      <c r="F17" s="195"/>
      <c r="G17" s="195"/>
    </row>
    <row r="18" spans="1:7" ht="16.5" customHeight="1" x14ac:dyDescent="0.25">
      <c r="A18" s="80" t="s">
        <v>109</v>
      </c>
      <c r="B18" s="81" t="s">
        <v>110</v>
      </c>
      <c r="C18" s="192">
        <f>20+20+20+20+20</f>
        <v>100</v>
      </c>
    </row>
    <row r="19" spans="1:7" ht="20.25" customHeight="1" x14ac:dyDescent="0.25">
      <c r="A19" s="80" t="s">
        <v>111</v>
      </c>
      <c r="B19" s="83" t="s">
        <v>112</v>
      </c>
      <c r="C19" s="89"/>
    </row>
    <row r="20" spans="1:7" ht="19.5" customHeight="1" x14ac:dyDescent="0.25">
      <c r="A20" s="78" t="s">
        <v>113</v>
      </c>
      <c r="B20" s="79" t="s">
        <v>223</v>
      </c>
      <c r="C20" s="192">
        <f>458+96.8+1605+909.92+127.9+850.63+770.77+651.66+78.65+738.1+774.4+868.1+47.19+634.71+618.49+1131.9+660+632.5+434.87</f>
        <v>12089.59</v>
      </c>
    </row>
    <row r="21" spans="1:7" ht="18.75" customHeight="1" x14ac:dyDescent="0.25">
      <c r="A21" s="85"/>
      <c r="B21" s="72"/>
      <c r="C21" s="196"/>
    </row>
    <row r="22" spans="1:7" s="86" customFormat="1" ht="18.75" customHeight="1" x14ac:dyDescent="0.25">
      <c r="A22" s="73" t="s">
        <v>134</v>
      </c>
      <c r="B22" s="74" t="s">
        <v>135</v>
      </c>
      <c r="C22" s="196">
        <f>C23</f>
        <v>3047.46</v>
      </c>
      <c r="D22" s="163"/>
      <c r="F22" s="197"/>
      <c r="G22" s="197"/>
    </row>
    <row r="23" spans="1:7" s="86" customFormat="1" ht="18.75" customHeight="1" x14ac:dyDescent="0.25">
      <c r="A23" s="78"/>
      <c r="B23" s="79" t="s">
        <v>224</v>
      </c>
      <c r="C23" s="198">
        <f>329+686.05+458.43+1000+467.5+106.48</f>
        <v>3047.46</v>
      </c>
      <c r="D23" s="163"/>
      <c r="F23" s="197"/>
      <c r="G23" s="197"/>
    </row>
    <row r="24" spans="1:7" s="86" customFormat="1" ht="18.75" customHeight="1" x14ac:dyDescent="0.25">
      <c r="A24" s="73" t="s">
        <v>142</v>
      </c>
      <c r="B24" s="74" t="s">
        <v>125</v>
      </c>
      <c r="C24" s="196">
        <v>0</v>
      </c>
      <c r="D24" s="163"/>
      <c r="F24" s="197"/>
      <c r="G24" s="197"/>
    </row>
    <row r="25" spans="1:7" ht="19.5" customHeight="1" x14ac:dyDescent="0.25">
      <c r="A25" s="78" t="s">
        <v>143</v>
      </c>
      <c r="B25" s="79"/>
      <c r="C25" s="192"/>
    </row>
    <row r="26" spans="1:7" ht="18.75" customHeight="1" x14ac:dyDescent="0.25">
      <c r="A26" s="85"/>
      <c r="B26" s="72"/>
      <c r="C26" s="199"/>
    </row>
    <row r="27" spans="1:7" ht="13.2" x14ac:dyDescent="0.25">
      <c r="A27" s="93"/>
      <c r="B27" s="94">
        <v>2018</v>
      </c>
      <c r="C27" s="95">
        <v>-1442</v>
      </c>
    </row>
    <row r="28" spans="1:7" ht="13.2" x14ac:dyDescent="0.25">
      <c r="B28" s="96" t="s">
        <v>225</v>
      </c>
      <c r="C28" s="97">
        <f>C6-C13-C27</f>
        <v>-8747.16</v>
      </c>
    </row>
    <row r="29" spans="1:7" ht="15" hidden="1" x14ac:dyDescent="0.25">
      <c r="B29" s="96" t="s">
        <v>226</v>
      </c>
      <c r="C29" s="98"/>
    </row>
    <row r="108" spans="5:6" x14ac:dyDescent="0.25">
      <c r="E108" s="67"/>
      <c r="F108" s="195"/>
    </row>
    <row r="151" spans="4:5" x14ac:dyDescent="0.25">
      <c r="D151" s="100"/>
      <c r="E151" s="100"/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E051-8670-430A-8813-78602BED41EC}">
  <dimension ref="A1:G141"/>
  <sheetViews>
    <sheetView tabSelected="1" workbookViewId="0">
      <selection activeCell="E17" sqref="E17"/>
    </sheetView>
  </sheetViews>
  <sheetFormatPr defaultColWidth="9.109375" defaultRowHeight="13.2" x14ac:dyDescent="0.25"/>
  <cols>
    <col min="1" max="1" width="7.109375" style="32" customWidth="1"/>
    <col min="2" max="2" width="55.6640625" customWidth="1"/>
    <col min="3" max="3" width="17.6640625" customWidth="1"/>
    <col min="4" max="4" width="17.33203125" customWidth="1"/>
  </cols>
  <sheetData>
    <row r="1" spans="1:7" ht="48" customHeight="1" x14ac:dyDescent="0.4">
      <c r="B1" s="166"/>
      <c r="C1" s="166"/>
      <c r="D1" s="200"/>
    </row>
    <row r="2" spans="1:7" ht="28.5" customHeight="1" x14ac:dyDescent="0.3">
      <c r="A2" s="30" t="s">
        <v>227</v>
      </c>
      <c r="B2" s="30"/>
      <c r="C2" s="30"/>
    </row>
    <row r="3" spans="1:7" ht="23.25" customHeight="1" thickBot="1" x14ac:dyDescent="0.3">
      <c r="A3" s="154" t="s">
        <v>70</v>
      </c>
      <c r="B3" s="154"/>
      <c r="C3" s="154"/>
    </row>
    <row r="4" spans="1:7" s="40" customFormat="1" ht="17.25" customHeight="1" thickBot="1" x14ac:dyDescent="0.35">
      <c r="A4" s="37"/>
      <c r="B4" s="38" t="s">
        <v>71</v>
      </c>
      <c r="C4" s="201">
        <f>C7+C8</f>
        <v>759</v>
      </c>
      <c r="D4" s="156"/>
    </row>
    <row r="5" spans="1:7" s="40" customFormat="1" ht="17.25" customHeight="1" thickBot="1" x14ac:dyDescent="0.35">
      <c r="A5" s="37"/>
      <c r="B5" s="51" t="s">
        <v>228</v>
      </c>
      <c r="C5" s="202">
        <f>C4*30/100</f>
        <v>227.7</v>
      </c>
      <c r="D5" s="156"/>
    </row>
    <row r="6" spans="1:7" s="40" customFormat="1" ht="17.25" customHeight="1" thickBot="1" x14ac:dyDescent="0.35">
      <c r="A6" s="44">
        <v>1</v>
      </c>
      <c r="B6" s="45" t="s">
        <v>73</v>
      </c>
      <c r="C6" s="203">
        <f>C4-C5</f>
        <v>531.29999999999995</v>
      </c>
      <c r="D6" s="156"/>
    </row>
    <row r="7" spans="1:7" ht="20.25" customHeight="1" x14ac:dyDescent="0.25">
      <c r="A7" s="47" t="s">
        <v>74</v>
      </c>
      <c r="B7" s="48" t="s">
        <v>75</v>
      </c>
      <c r="C7" s="204">
        <v>759</v>
      </c>
    </row>
    <row r="8" spans="1:7" ht="21" customHeight="1" x14ac:dyDescent="0.25">
      <c r="A8" s="50" t="s">
        <v>76</v>
      </c>
      <c r="B8" s="173" t="s">
        <v>197</v>
      </c>
      <c r="C8" s="205">
        <v>0</v>
      </c>
      <c r="G8" s="53"/>
    </row>
    <row r="9" spans="1:7" ht="20.25" customHeight="1" x14ac:dyDescent="0.25">
      <c r="A9" s="50" t="s">
        <v>78</v>
      </c>
      <c r="B9" s="51" t="s">
        <v>79</v>
      </c>
      <c r="C9" s="205">
        <v>0</v>
      </c>
    </row>
    <row r="10" spans="1:7" ht="20.25" customHeight="1" thickBot="1" x14ac:dyDescent="0.3">
      <c r="A10" s="56"/>
      <c r="B10" s="57"/>
      <c r="C10" s="206"/>
    </row>
    <row r="11" spans="1:7" s="25" customFormat="1" ht="17.25" customHeight="1" thickBot="1" x14ac:dyDescent="0.35">
      <c r="A11" s="59">
        <v>2</v>
      </c>
      <c r="B11" s="60" t="s">
        <v>90</v>
      </c>
      <c r="C11" s="207">
        <f>C13+C14+C15</f>
        <v>660</v>
      </c>
    </row>
    <row r="12" spans="1:7" s="25" customFormat="1" ht="17.25" customHeight="1" x14ac:dyDescent="0.3">
      <c r="A12" s="62"/>
      <c r="B12" s="63"/>
      <c r="C12" s="208"/>
    </row>
    <row r="13" spans="1:7" s="67" customFormat="1" ht="16.5" customHeight="1" x14ac:dyDescent="0.25">
      <c r="A13" s="65" t="s">
        <v>91</v>
      </c>
      <c r="B13" s="66" t="s">
        <v>92</v>
      </c>
      <c r="C13" s="209">
        <v>0</v>
      </c>
    </row>
    <row r="14" spans="1:7" s="67" customFormat="1" ht="19.5" customHeight="1" x14ac:dyDescent="0.25">
      <c r="A14" s="73" t="s">
        <v>107</v>
      </c>
      <c r="B14" s="74" t="s">
        <v>229</v>
      </c>
      <c r="C14" s="209">
        <v>660</v>
      </c>
    </row>
    <row r="15" spans="1:7" s="86" customFormat="1" ht="18.75" customHeight="1" x14ac:dyDescent="0.25">
      <c r="A15" s="73" t="s">
        <v>134</v>
      </c>
      <c r="B15" s="74" t="s">
        <v>230</v>
      </c>
      <c r="C15" s="209"/>
    </row>
    <row r="16" spans="1:7" s="86" customFormat="1" ht="18.75" customHeight="1" x14ac:dyDescent="0.25">
      <c r="A16" s="78" t="s">
        <v>136</v>
      </c>
      <c r="B16" s="79" t="s">
        <v>231</v>
      </c>
      <c r="C16" s="210"/>
    </row>
    <row r="17" spans="1:3" x14ac:dyDescent="0.25">
      <c r="A17" s="93"/>
      <c r="B17" s="94">
        <v>2018</v>
      </c>
      <c r="C17" s="211">
        <v>-62.5</v>
      </c>
    </row>
    <row r="18" spans="1:3" x14ac:dyDescent="0.25">
      <c r="B18" s="96" t="s">
        <v>225</v>
      </c>
      <c r="C18" s="212">
        <f>C6-C11+C17</f>
        <v>-191.20000000000005</v>
      </c>
    </row>
    <row r="19" spans="1:3" x14ac:dyDescent="0.25">
      <c r="B19" s="96"/>
      <c r="C19" s="53"/>
    </row>
    <row r="20" spans="1:3" x14ac:dyDescent="0.25">
      <c r="B20" s="175"/>
      <c r="C20" s="53"/>
    </row>
    <row r="21" spans="1:3" x14ac:dyDescent="0.25">
      <c r="C21" s="53"/>
    </row>
    <row r="98" spans="4:6" x14ac:dyDescent="0.25">
      <c r="D98" s="67"/>
      <c r="E98" s="67"/>
      <c r="F98" s="67"/>
    </row>
    <row r="113" spans="5:5" x14ac:dyDescent="0.25">
      <c r="E113" s="67"/>
    </row>
    <row r="141" spans="4:5" x14ac:dyDescent="0.25">
      <c r="D141" s="100"/>
      <c r="E141" s="100"/>
    </row>
  </sheetData>
  <mergeCells count="3">
    <mergeCell ref="B1:C1"/>
    <mergeCell ref="A2:C2"/>
    <mergeCell ref="A3:C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opLeftCell="A19" workbookViewId="0">
      <selection activeCell="A37" sqref="A37:XFD37"/>
    </sheetView>
  </sheetViews>
  <sheetFormatPr defaultRowHeight="13.2" x14ac:dyDescent="0.25"/>
  <sheetData>
    <row r="1" spans="1:1" x14ac:dyDescent="0.25">
      <c r="A1">
        <v>12.1</v>
      </c>
    </row>
    <row r="2" spans="1:1" x14ac:dyDescent="0.25">
      <c r="A2">
        <v>60.53</v>
      </c>
    </row>
    <row r="3" spans="1:1" x14ac:dyDescent="0.25">
      <c r="A3">
        <v>28</v>
      </c>
    </row>
    <row r="4" spans="1:1" x14ac:dyDescent="0.25">
      <c r="A4">
        <v>2.09</v>
      </c>
    </row>
    <row r="5" spans="1:1" x14ac:dyDescent="0.25">
      <c r="A5">
        <v>38.56</v>
      </c>
    </row>
    <row r="6" spans="1:1" x14ac:dyDescent="0.25">
      <c r="A6">
        <v>78.290000000000006</v>
      </c>
    </row>
    <row r="7" spans="1:1" x14ac:dyDescent="0.25">
      <c r="A7">
        <v>33.15</v>
      </c>
    </row>
    <row r="8" spans="1:1" x14ac:dyDescent="0.25">
      <c r="A8">
        <v>54.9</v>
      </c>
    </row>
    <row r="9" spans="1:1" x14ac:dyDescent="0.25">
      <c r="A9">
        <v>28</v>
      </c>
    </row>
    <row r="10" spans="1:1" x14ac:dyDescent="0.25">
      <c r="A10">
        <v>2.09</v>
      </c>
    </row>
    <row r="11" spans="1:1" x14ac:dyDescent="0.25">
      <c r="A11">
        <v>44.01</v>
      </c>
    </row>
    <row r="12" spans="1:1" x14ac:dyDescent="0.25">
      <c r="A12">
        <v>57.51</v>
      </c>
    </row>
    <row r="13" spans="1:1" x14ac:dyDescent="0.25">
      <c r="A13">
        <v>28</v>
      </c>
    </row>
    <row r="14" spans="1:1" x14ac:dyDescent="0.25">
      <c r="A14">
        <v>41.55</v>
      </c>
    </row>
    <row r="15" spans="1:1" x14ac:dyDescent="0.25">
      <c r="A15">
        <v>36.11</v>
      </c>
    </row>
    <row r="16" spans="1:1" x14ac:dyDescent="0.25">
      <c r="A16">
        <v>2.09</v>
      </c>
    </row>
    <row r="17" spans="1:2" x14ac:dyDescent="0.25">
      <c r="A17">
        <v>45.35</v>
      </c>
    </row>
    <row r="18" spans="1:2" x14ac:dyDescent="0.25">
      <c r="A18">
        <v>79.2</v>
      </c>
    </row>
    <row r="19" spans="1:2" x14ac:dyDescent="0.25">
      <c r="A19">
        <v>36.4</v>
      </c>
    </row>
    <row r="20" spans="1:2" x14ac:dyDescent="0.25">
      <c r="A20">
        <v>2.09</v>
      </c>
    </row>
    <row r="21" spans="1:2" x14ac:dyDescent="0.25">
      <c r="A21">
        <v>52.81</v>
      </c>
    </row>
    <row r="22" spans="1:2" x14ac:dyDescent="0.25">
      <c r="A22">
        <v>36.4</v>
      </c>
    </row>
    <row r="23" spans="1:2" x14ac:dyDescent="0.25">
      <c r="A23">
        <v>83.92</v>
      </c>
    </row>
    <row r="24" spans="1:2" x14ac:dyDescent="0.25">
      <c r="A24">
        <v>8.4700000000000006</v>
      </c>
    </row>
    <row r="25" spans="1:2" x14ac:dyDescent="0.25">
      <c r="A25">
        <v>2.09</v>
      </c>
    </row>
    <row r="26" spans="1:2" x14ac:dyDescent="0.25">
      <c r="A26">
        <v>44.11</v>
      </c>
    </row>
    <row r="27" spans="1:2" x14ac:dyDescent="0.25">
      <c r="A27">
        <v>39.5</v>
      </c>
    </row>
    <row r="28" spans="1:2" x14ac:dyDescent="0.25">
      <c r="A28">
        <v>36.4</v>
      </c>
      <c r="B28" s="25" t="s">
        <v>53</v>
      </c>
    </row>
    <row r="29" spans="1:2" x14ac:dyDescent="0.25">
      <c r="A29">
        <v>33.15</v>
      </c>
    </row>
    <row r="30" spans="1:2" x14ac:dyDescent="0.25">
      <c r="A30">
        <v>60.19</v>
      </c>
    </row>
    <row r="31" spans="1:2" x14ac:dyDescent="0.25">
      <c r="A31">
        <v>41.42</v>
      </c>
      <c r="B31" s="25" t="s">
        <v>53</v>
      </c>
    </row>
    <row r="32" spans="1:2" x14ac:dyDescent="0.25">
      <c r="A32">
        <v>43.87</v>
      </c>
    </row>
    <row r="33" spans="1:5" x14ac:dyDescent="0.25">
      <c r="A33">
        <v>12.1</v>
      </c>
    </row>
    <row r="34" spans="1:5" x14ac:dyDescent="0.25">
      <c r="A34">
        <v>20</v>
      </c>
    </row>
    <row r="35" spans="1:5" x14ac:dyDescent="0.25">
      <c r="A35">
        <v>2.09</v>
      </c>
    </row>
    <row r="36" spans="1:5" x14ac:dyDescent="0.25">
      <c r="A36">
        <v>41.6</v>
      </c>
      <c r="B36" s="25" t="s">
        <v>53</v>
      </c>
    </row>
    <row r="37" spans="1:5" x14ac:dyDescent="0.25">
      <c r="A37">
        <v>65.47</v>
      </c>
    </row>
    <row r="38" spans="1:5" x14ac:dyDescent="0.25">
      <c r="A38">
        <v>65.81</v>
      </c>
    </row>
    <row r="39" spans="1:5" x14ac:dyDescent="0.25">
      <c r="A39">
        <v>2.09</v>
      </c>
    </row>
    <row r="40" spans="1:5" x14ac:dyDescent="0.25">
      <c r="A40">
        <v>41.6</v>
      </c>
      <c r="B40" s="25" t="s">
        <v>53</v>
      </c>
    </row>
    <row r="41" spans="1:5" x14ac:dyDescent="0.25">
      <c r="A41">
        <v>39.799999999999997</v>
      </c>
    </row>
    <row r="42" spans="1:5" x14ac:dyDescent="0.25">
      <c r="A42">
        <v>132.83000000000001</v>
      </c>
      <c r="D42" s="25" t="s">
        <v>58</v>
      </c>
      <c r="E42">
        <f>SUM(A2:A42)</f>
        <v>1603.6399999999994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Prezidijs 2019</vt:lpstr>
      <vt:lpstr>Enduro 2019</vt:lpstr>
      <vt:lpstr>Motokross 2019</vt:lpstr>
      <vt:lpstr>Treks 2019</vt:lpstr>
      <vt:lpstr>Triāla 2019</vt:lpstr>
      <vt:lpstr>Tūrisms 2019</vt:lpstr>
      <vt:lpstr>Skijorings 2019</vt:lpstr>
      <vt:lpstr>Supermoto 2019</vt:lpstr>
      <vt:lpstr>2.2.2._Sakari</vt:lpstr>
      <vt:lpstr>2.2.8._Kanceleja_Kurjers</vt:lpstr>
      <vt:lpstr>2.2.9._reprezentācija</vt:lpstr>
      <vt:lpstr>'Prezidijs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egija</cp:lastModifiedBy>
  <cp:lastPrinted>2020-02-28T11:01:17Z</cp:lastPrinted>
  <dcterms:created xsi:type="dcterms:W3CDTF">2008-12-08T21:48:41Z</dcterms:created>
  <dcterms:modified xsi:type="dcterms:W3CDTF">2020-04-30T11:14:20Z</dcterms:modified>
</cp:coreProperties>
</file>